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Veronica\Desktop\"/>
    </mc:Choice>
  </mc:AlternateContent>
  <xr:revisionPtr revIDLastSave="0" documentId="8_{3A1B2CD2-4AAD-4332-B5C1-B065EF4F4716}" xr6:coauthVersionLast="45" xr6:coauthVersionMax="45" xr10:uidLastSave="{00000000-0000-0000-0000-000000000000}"/>
  <bookViews>
    <workbookView xWindow="2304" yWindow="2052" windowWidth="7824" windowHeight="10908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4" i="1" l="1"/>
  <c r="Q135" i="1"/>
  <c r="Q136" i="1"/>
  <c r="Q137" i="1"/>
  <c r="Q138" i="1"/>
  <c r="Q139" i="1"/>
  <c r="Q140" i="1"/>
  <c r="Q141" i="1"/>
  <c r="Q142" i="1"/>
  <c r="Q143" i="1"/>
  <c r="Q144" i="1"/>
  <c r="Q147" i="1"/>
  <c r="Q148" i="1"/>
  <c r="Q149" i="1"/>
  <c r="Q150" i="1"/>
  <c r="Q151" i="1"/>
  <c r="Q152" i="1"/>
  <c r="Q154" i="1"/>
  <c r="Q155" i="1"/>
  <c r="Q156" i="1"/>
  <c r="Q157" i="1"/>
  <c r="Q158" i="1"/>
  <c r="Q159" i="1"/>
  <c r="Q160" i="1"/>
  <c r="Q162" i="1"/>
  <c r="Q163" i="1"/>
  <c r="Q164" i="1"/>
  <c r="Q165" i="1"/>
  <c r="Q166" i="1"/>
  <c r="Q167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133" i="1"/>
  <c r="AB124" i="1"/>
  <c r="AC122" i="1" s="1"/>
  <c r="AB122" i="1"/>
  <c r="T335" i="1" l="1"/>
  <c r="S335" i="1"/>
  <c r="R335" i="1"/>
  <c r="T334" i="1"/>
  <c r="S334" i="1"/>
  <c r="R334" i="1"/>
  <c r="Y333" i="1"/>
  <c r="X333" i="1"/>
  <c r="W333" i="1"/>
  <c r="V333" i="1"/>
  <c r="T333" i="1"/>
  <c r="S333" i="1"/>
  <c r="R333" i="1"/>
  <c r="Y332" i="1"/>
  <c r="X332" i="1"/>
  <c r="W332" i="1"/>
  <c r="V332" i="1"/>
  <c r="T332" i="1"/>
  <c r="S332" i="1"/>
  <c r="R332" i="1"/>
  <c r="T330" i="1"/>
  <c r="S330" i="1"/>
  <c r="R330" i="1"/>
  <c r="T329" i="1"/>
  <c r="S329" i="1"/>
  <c r="R329" i="1"/>
  <c r="T328" i="1"/>
  <c r="S328" i="1"/>
  <c r="R328" i="1"/>
  <c r="T327" i="1"/>
  <c r="S327" i="1"/>
  <c r="R327" i="1"/>
  <c r="Y326" i="1"/>
  <c r="X326" i="1"/>
  <c r="W326" i="1"/>
  <c r="V326" i="1"/>
  <c r="T326" i="1"/>
  <c r="S326" i="1"/>
  <c r="R326" i="1"/>
  <c r="Y325" i="1"/>
  <c r="X325" i="1"/>
  <c r="W325" i="1"/>
  <c r="V325" i="1"/>
  <c r="T325" i="1"/>
  <c r="S325" i="1"/>
  <c r="R325" i="1"/>
  <c r="Y324" i="1"/>
  <c r="X324" i="1"/>
  <c r="W324" i="1"/>
  <c r="V324" i="1"/>
  <c r="T324" i="1"/>
  <c r="S324" i="1"/>
  <c r="R324" i="1"/>
  <c r="Y323" i="1"/>
  <c r="X323" i="1"/>
  <c r="W323" i="1"/>
  <c r="V323" i="1"/>
  <c r="T323" i="1"/>
  <c r="S323" i="1"/>
  <c r="R323" i="1"/>
  <c r="Y322" i="1"/>
  <c r="X322" i="1"/>
  <c r="W322" i="1"/>
  <c r="V322" i="1"/>
  <c r="T322" i="1"/>
  <c r="S322" i="1"/>
  <c r="R322" i="1"/>
  <c r="T320" i="1"/>
  <c r="S320" i="1"/>
  <c r="R320" i="1"/>
  <c r="T319" i="1"/>
  <c r="S319" i="1"/>
  <c r="R319" i="1"/>
  <c r="Y318" i="1"/>
  <c r="X318" i="1"/>
  <c r="W318" i="1"/>
  <c r="V318" i="1"/>
  <c r="T318" i="1"/>
  <c r="S318" i="1"/>
  <c r="R318" i="1"/>
  <c r="Y317" i="1"/>
  <c r="X317" i="1"/>
  <c r="W317" i="1"/>
  <c r="V317" i="1"/>
  <c r="T317" i="1"/>
  <c r="S317" i="1"/>
  <c r="R317" i="1"/>
  <c r="Y316" i="1"/>
  <c r="X316" i="1"/>
  <c r="W316" i="1"/>
  <c r="V316" i="1"/>
  <c r="T316" i="1"/>
  <c r="S316" i="1"/>
  <c r="R316" i="1"/>
  <c r="Y315" i="1"/>
  <c r="X315" i="1"/>
  <c r="W315" i="1"/>
  <c r="V315" i="1"/>
  <c r="T315" i="1"/>
  <c r="S315" i="1"/>
  <c r="R315" i="1"/>
  <c r="T313" i="1"/>
  <c r="S313" i="1"/>
  <c r="R313" i="1"/>
  <c r="T312" i="1"/>
  <c r="S312" i="1"/>
  <c r="R312" i="1"/>
  <c r="T311" i="1"/>
  <c r="S311" i="1"/>
  <c r="R311" i="1"/>
  <c r="T310" i="1"/>
  <c r="S310" i="1"/>
  <c r="R310" i="1"/>
  <c r="Y309" i="1"/>
  <c r="X309" i="1"/>
  <c r="W309" i="1"/>
  <c r="V309" i="1"/>
  <c r="T309" i="1"/>
  <c r="S309" i="1"/>
  <c r="R309" i="1"/>
  <c r="Y308" i="1"/>
  <c r="X308" i="1"/>
  <c r="W308" i="1"/>
  <c r="V308" i="1"/>
  <c r="T308" i="1"/>
  <c r="S308" i="1"/>
  <c r="R308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7" i="1"/>
  <c r="R166" i="1"/>
  <c r="R165" i="1"/>
  <c r="R164" i="1"/>
  <c r="R163" i="1"/>
  <c r="R162" i="1"/>
  <c r="R160" i="1"/>
  <c r="R159" i="1"/>
  <c r="R158" i="1"/>
  <c r="R157" i="1"/>
  <c r="R156" i="1"/>
  <c r="R155" i="1"/>
  <c r="R154" i="1"/>
  <c r="R152" i="1"/>
  <c r="R151" i="1"/>
  <c r="R150" i="1"/>
  <c r="R149" i="1"/>
  <c r="R148" i="1"/>
  <c r="R147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V126" i="1"/>
  <c r="U126" i="1"/>
  <c r="R126" i="1"/>
  <c r="S126" i="1" s="1"/>
  <c r="V125" i="1"/>
  <c r="U125" i="1"/>
  <c r="R125" i="1"/>
  <c r="S125" i="1" s="1"/>
  <c r="V124" i="1"/>
  <c r="U124" i="1"/>
  <c r="R124" i="1"/>
  <c r="S124" i="1" s="1"/>
  <c r="V123" i="1"/>
  <c r="U123" i="1"/>
  <c r="R123" i="1"/>
  <c r="S123" i="1" s="1"/>
  <c r="V122" i="1"/>
  <c r="U122" i="1"/>
  <c r="R122" i="1"/>
  <c r="S122" i="1" s="1"/>
  <c r="V121" i="1"/>
  <c r="U121" i="1"/>
  <c r="R121" i="1"/>
  <c r="S121" i="1" s="1"/>
  <c r="V119" i="1"/>
  <c r="U119" i="1"/>
  <c r="R119" i="1"/>
  <c r="S119" i="1" s="1"/>
  <c r="V118" i="1"/>
  <c r="U118" i="1"/>
  <c r="R118" i="1"/>
  <c r="S118" i="1" s="1"/>
  <c r="V117" i="1"/>
  <c r="U117" i="1"/>
  <c r="R117" i="1"/>
  <c r="S117" i="1" s="1"/>
  <c r="V116" i="1"/>
  <c r="U116" i="1"/>
  <c r="R116" i="1"/>
  <c r="S116" i="1" s="1"/>
  <c r="V115" i="1"/>
  <c r="U115" i="1"/>
  <c r="R115" i="1"/>
  <c r="S115" i="1" s="1"/>
  <c r="V114" i="1"/>
  <c r="U114" i="1"/>
  <c r="R114" i="1"/>
  <c r="S114" i="1" s="1"/>
  <c r="V113" i="1"/>
  <c r="U113" i="1"/>
  <c r="R113" i="1"/>
  <c r="S113" i="1" s="1"/>
  <c r="V112" i="1"/>
  <c r="U112" i="1"/>
  <c r="R112" i="1"/>
  <c r="S112" i="1" s="1"/>
  <c r="V111" i="1"/>
  <c r="U111" i="1"/>
  <c r="R111" i="1"/>
  <c r="S111" i="1" s="1"/>
  <c r="V110" i="1"/>
  <c r="U110" i="1"/>
  <c r="R110" i="1"/>
  <c r="S110" i="1" s="1"/>
  <c r="V108" i="1"/>
  <c r="U108" i="1"/>
  <c r="R108" i="1"/>
  <c r="S108" i="1" s="1"/>
  <c r="V107" i="1"/>
  <c r="U107" i="1"/>
  <c r="R107" i="1"/>
  <c r="S107" i="1" s="1"/>
  <c r="V106" i="1"/>
  <c r="U106" i="1"/>
  <c r="R106" i="1"/>
  <c r="S106" i="1" s="1"/>
  <c r="V105" i="1"/>
  <c r="U105" i="1"/>
  <c r="R105" i="1"/>
  <c r="S105" i="1" s="1"/>
  <c r="V104" i="1"/>
  <c r="U104" i="1"/>
  <c r="R104" i="1"/>
  <c r="S104" i="1" s="1"/>
  <c r="V102" i="1"/>
  <c r="U102" i="1"/>
  <c r="R102" i="1"/>
  <c r="S102" i="1" s="1"/>
  <c r="V101" i="1"/>
  <c r="U101" i="1"/>
  <c r="R101" i="1"/>
  <c r="S101" i="1" s="1"/>
  <c r="V100" i="1"/>
  <c r="U100" i="1"/>
  <c r="R100" i="1"/>
  <c r="S100" i="1" s="1"/>
  <c r="V99" i="1"/>
  <c r="U99" i="1"/>
  <c r="R99" i="1"/>
  <c r="S99" i="1" s="1"/>
  <c r="V98" i="1"/>
  <c r="U98" i="1"/>
  <c r="R98" i="1"/>
  <c r="S98" i="1" s="1"/>
  <c r="V97" i="1"/>
  <c r="U97" i="1"/>
  <c r="R97" i="1"/>
  <c r="S97" i="1" s="1"/>
  <c r="V96" i="1"/>
  <c r="U96" i="1"/>
  <c r="R96" i="1"/>
  <c r="S96" i="1" s="1"/>
  <c r="V95" i="1"/>
  <c r="U95" i="1"/>
  <c r="R95" i="1"/>
  <c r="S95" i="1" s="1"/>
  <c r="Q87" i="1"/>
  <c r="Q86" i="1"/>
  <c r="Q85" i="1"/>
  <c r="Q84" i="1"/>
  <c r="Q83" i="1"/>
  <c r="Q82" i="1"/>
  <c r="Q81" i="1"/>
  <c r="Q80" i="1"/>
  <c r="Q79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57" i="1"/>
  <c r="Q56" i="1"/>
  <c r="Q55" i="1"/>
  <c r="Q54" i="1"/>
  <c r="Q53" i="1"/>
  <c r="Q52" i="1"/>
  <c r="Q51" i="1"/>
  <c r="Q50" i="1"/>
  <c r="Q49" i="1"/>
  <c r="Q47" i="1"/>
  <c r="Q46" i="1"/>
  <c r="Q45" i="1"/>
  <c r="Q44" i="1"/>
  <c r="Q43" i="1"/>
  <c r="Q42" i="1"/>
  <c r="Q41" i="1"/>
  <c r="Q40" i="1"/>
  <c r="Q39" i="1"/>
  <c r="Q38" i="1"/>
  <c r="Q37" i="1"/>
  <c r="Q35" i="1"/>
  <c r="Q34" i="1"/>
  <c r="Q33" i="1"/>
  <c r="Q31" i="1"/>
  <c r="Q30" i="1"/>
  <c r="Q29" i="1"/>
  <c r="Q28" i="1"/>
  <c r="Q27" i="1"/>
  <c r="Q26" i="1"/>
  <c r="Q24" i="1"/>
  <c r="Q23" i="1"/>
  <c r="Q22" i="1"/>
  <c r="Q21" i="1"/>
  <c r="Q20" i="1"/>
  <c r="Q19" i="1"/>
  <c r="Q18" i="1"/>
  <c r="Q17" i="1"/>
  <c r="Q16" i="1"/>
  <c r="Q15" i="1"/>
  <c r="R145" i="1" l="1"/>
  <c r="Q145" i="1"/>
  <c r="W108" i="1"/>
  <c r="W122" i="1"/>
  <c r="W126" i="1"/>
  <c r="W97" i="1"/>
  <c r="W104" i="1"/>
  <c r="W96" i="1"/>
  <c r="W125" i="1"/>
  <c r="W99" i="1"/>
  <c r="W100" i="1"/>
  <c r="W111" i="1"/>
  <c r="W112" i="1"/>
  <c r="W115" i="1"/>
  <c r="W119" i="1"/>
  <c r="W124" i="1"/>
  <c r="W95" i="1"/>
  <c r="W106" i="1"/>
  <c r="W107" i="1"/>
  <c r="W113" i="1"/>
  <c r="W116" i="1"/>
  <c r="W98" i="1"/>
  <c r="W110" i="1"/>
  <c r="W114" i="1"/>
  <c r="W118" i="1"/>
  <c r="W123" i="1"/>
  <c r="U308" i="1"/>
  <c r="U312" i="1"/>
  <c r="U317" i="1"/>
  <c r="U322" i="1"/>
  <c r="U326" i="1"/>
  <c r="U330" i="1"/>
  <c r="U335" i="1"/>
  <c r="W101" i="1"/>
  <c r="U311" i="1"/>
  <c r="U316" i="1"/>
  <c r="U320" i="1"/>
  <c r="U325" i="1"/>
  <c r="U329" i="1"/>
  <c r="U334" i="1"/>
  <c r="W117" i="1"/>
  <c r="U310" i="1"/>
  <c r="U315" i="1"/>
  <c r="U319" i="1"/>
  <c r="U324" i="1"/>
  <c r="U328" i="1"/>
  <c r="U333" i="1"/>
  <c r="W102" i="1"/>
  <c r="W105" i="1"/>
  <c r="W121" i="1"/>
  <c r="U309" i="1"/>
  <c r="U313" i="1"/>
  <c r="U318" i="1"/>
  <c r="U323" i="1"/>
  <c r="U327" i="1"/>
  <c r="U332" i="1"/>
  <c r="X108" i="1" l="1"/>
  <c r="X119" i="1"/>
  <c r="X126" i="1"/>
  <c r="X102" i="1"/>
</calcChain>
</file>

<file path=xl/sharedStrings.xml><?xml version="1.0" encoding="utf-8"?>
<sst xmlns="http://schemas.openxmlformats.org/spreadsheetml/2006/main" count="659" uniqueCount="106">
  <si>
    <t xml:space="preserve">   anal. no.</t>
  </si>
  <si>
    <t xml:space="preserve">Comment  </t>
  </si>
  <si>
    <t>phase</t>
  </si>
  <si>
    <t xml:space="preserve">   SiO2  </t>
  </si>
  <si>
    <t xml:space="preserve">   TiO2  </t>
  </si>
  <si>
    <t xml:space="preserve">   Al2O3 </t>
  </si>
  <si>
    <t xml:space="preserve">   Cr2O3 </t>
  </si>
  <si>
    <t xml:space="preserve">   V2O3  </t>
  </si>
  <si>
    <t xml:space="preserve">   FeO   </t>
  </si>
  <si>
    <t xml:space="preserve">   MnO   </t>
  </si>
  <si>
    <t xml:space="preserve">   NiO   </t>
  </si>
  <si>
    <t xml:space="preserve">   MgO   </t>
  </si>
  <si>
    <t xml:space="preserve">   CaO   </t>
  </si>
  <si>
    <t xml:space="preserve">   Na2O  </t>
  </si>
  <si>
    <t xml:space="preserve">   K2O   </t>
  </si>
  <si>
    <t xml:space="preserve">  Total  </t>
  </si>
  <si>
    <t>%Fo</t>
  </si>
  <si>
    <t xml:space="preserve">41silicate </t>
  </si>
  <si>
    <t>ol</t>
  </si>
  <si>
    <t>62silicate</t>
  </si>
  <si>
    <t xml:space="preserve">97silicate </t>
  </si>
  <si>
    <t xml:space="preserve">143silicate </t>
  </si>
  <si>
    <t xml:space="preserve">   No. </t>
  </si>
  <si>
    <t>mg no.</t>
  </si>
  <si>
    <t>cpx</t>
  </si>
  <si>
    <t xml:space="preserve">143poikcpx </t>
  </si>
  <si>
    <t>Ab%</t>
  </si>
  <si>
    <t>An %</t>
  </si>
  <si>
    <t>Or</t>
  </si>
  <si>
    <t>An</t>
  </si>
  <si>
    <t>plag</t>
  </si>
  <si>
    <t>plag rim</t>
  </si>
  <si>
    <t>V</t>
  </si>
  <si>
    <t>mt</t>
  </si>
  <si>
    <t>41exsolution</t>
  </si>
  <si>
    <t>ilm+mt</t>
  </si>
  <si>
    <t>62exsolution</t>
  </si>
  <si>
    <t xml:space="preserve">41oxmain </t>
  </si>
  <si>
    <t>ilm</t>
  </si>
  <si>
    <t>bio</t>
  </si>
  <si>
    <t xml:space="preserve">62silicate </t>
  </si>
  <si>
    <t>Reconnaissance analyses</t>
  </si>
  <si>
    <t>Atomic proportions</t>
  </si>
  <si>
    <t xml:space="preserve"> </t>
  </si>
  <si>
    <t>metals</t>
  </si>
  <si>
    <t xml:space="preserve">   Mn    </t>
  </si>
  <si>
    <t xml:space="preserve">   S     </t>
  </si>
  <si>
    <t xml:space="preserve">   Cu    </t>
  </si>
  <si>
    <t xml:space="preserve">   Fe    </t>
  </si>
  <si>
    <t xml:space="preserve">   Ni    </t>
  </si>
  <si>
    <t xml:space="preserve">   Co    </t>
  </si>
  <si>
    <t xml:space="preserve">      Mn </t>
  </si>
  <si>
    <t xml:space="preserve">      S  </t>
  </si>
  <si>
    <t xml:space="preserve">      Cu </t>
  </si>
  <si>
    <t xml:space="preserve">      Fe </t>
  </si>
  <si>
    <t xml:space="preserve">      Ni </t>
  </si>
  <si>
    <t xml:space="preserve">      Co </t>
  </si>
  <si>
    <t>sum</t>
  </si>
  <si>
    <t>S</t>
  </si>
  <si>
    <t>S=8</t>
  </si>
  <si>
    <t>Fe+Ni+Co</t>
  </si>
  <si>
    <t>Fe</t>
  </si>
  <si>
    <t>Ni</t>
  </si>
  <si>
    <t>Co</t>
  </si>
  <si>
    <t xml:space="preserve">41GDMS </t>
  </si>
  <si>
    <t>pentlandite</t>
  </si>
  <si>
    <t xml:space="preserve">62GDMS </t>
  </si>
  <si>
    <t xml:space="preserve">97GDMS </t>
  </si>
  <si>
    <t xml:space="preserve">143GDMS </t>
  </si>
  <si>
    <t>Compositions of main mineral groups in the Isortoq South dyke</t>
  </si>
  <si>
    <t>All samples from drill core SL306.</t>
  </si>
  <si>
    <t>Olivine</t>
  </si>
  <si>
    <t>Clinopyroxene</t>
  </si>
  <si>
    <t>143poikol*</t>
  </si>
  <si>
    <t xml:space="preserve">* 143poikol: poikilitic  olivine </t>
  </si>
  <si>
    <t>143poikcpx*</t>
  </si>
  <si>
    <t>143poikcpx*: poikilitic clinopyroxene</t>
  </si>
  <si>
    <t>Plagioclase</t>
  </si>
  <si>
    <t>average</t>
  </si>
  <si>
    <t>sample</t>
  </si>
  <si>
    <t>Titano-magnetite</t>
  </si>
  <si>
    <t>41homogenous*</t>
  </si>
  <si>
    <t>62homogenous*</t>
  </si>
  <si>
    <t>97homogenous*</t>
  </si>
  <si>
    <t>143homogenous*</t>
  </si>
  <si>
    <t>* xxxhomogenous: Titano-magnetite with no or limited exsolution of ilmenite.</t>
  </si>
  <si>
    <t>Ilmenite</t>
  </si>
  <si>
    <t>41oxmain*</t>
  </si>
  <si>
    <t>62oxmain*</t>
  </si>
  <si>
    <t>41exsolution**</t>
  </si>
  <si>
    <t>62exsolution**</t>
  </si>
  <si>
    <t>97oxmain*</t>
  </si>
  <si>
    <t>143oxmain*</t>
  </si>
  <si>
    <t>Biotite</t>
  </si>
  <si>
    <t>* xxxoxmain: primary ilmenite</t>
  </si>
  <si>
    <t>** xxxexsolution: Ilmenite exsolution in titano-magnetite</t>
  </si>
  <si>
    <t>Analysis</t>
  </si>
  <si>
    <t>Sulphides</t>
  </si>
  <si>
    <t>Sulphide grains are rare, small and in the matrix of the samples</t>
  </si>
  <si>
    <t xml:space="preserve">Olivine, clinopyroxene, plagioclase, tiotano-magnetite, ilmenite, biotite and sulphides. </t>
  </si>
  <si>
    <t xml:space="preserve">Each analysis is identified by the depth of the sample in meters and an additional comment, e.g., silicate. </t>
  </si>
  <si>
    <t>V2O5</t>
  </si>
  <si>
    <t>pyrrhotite</t>
  </si>
  <si>
    <t>Analytical methods are provided in the accomanying article.</t>
  </si>
  <si>
    <t>All EMP analyses in wt%.</t>
  </si>
  <si>
    <t>Supplementary information (SI 2)  SI 2  Electron Microprobe (EMP) data for core SL 306.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</si>
</sst>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164" fontId="5" fillId="0" borderId="0" xfId="0" applyNumberFormat="1" applyFont="1"/>
    <xf numFmtId="165" fontId="5" fillId="0" borderId="0" xfId="0" applyNumberFormat="1" applyFont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horizontal="center"/>
    </xf>
    <xf numFmtId="1" fontId="5" fillId="0" borderId="0" xfId="0" applyNumberFormat="1" applyFont="1"/>
    <xf numFmtId="165" fontId="5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1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17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a-DK" sz="1600">
                <a:solidFill>
                  <a:sysClr val="windowText" lastClr="000000"/>
                </a:solidFill>
              </a:rPr>
              <a:t>Spinel in Isortoq deposit (EMP)</a:t>
            </a:r>
          </a:p>
        </c:rich>
      </c:tx>
      <c:layout>
        <c:manualLayout>
          <c:xMode val="edge"/>
          <c:yMode val="edge"/>
          <c:x val="0.33204084471773182"/>
          <c:y val="5.4902005862405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292502644589327"/>
          <c:y val="0.14664052287581703"/>
          <c:w val="0.71170001726175447"/>
          <c:h val="0.67821215778684596"/>
        </c:manualLayout>
      </c:layout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41719C"/>
              </a:solidFill>
              <a:ln>
                <a:solidFill>
                  <a:srgbClr val="41719C"/>
                </a:solidFill>
              </a:ln>
            </c:spPr>
          </c:marker>
          <c:dPt>
            <c:idx val="6"/>
            <c:marker>
              <c:spPr>
                <a:solidFill>
                  <a:srgbClr val="41719C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A55-4076-8DD5-639BA9413E65}"/>
              </c:ext>
            </c:extLst>
          </c:dPt>
          <c:xVal>
            <c:numRef>
              <c:f>'Ark1'!$E$133:$E$199</c:f>
              <c:numCache>
                <c:formatCode>0.000</c:formatCode>
                <c:ptCount val="67"/>
                <c:pt idx="0">
                  <c:v>18.25</c:v>
                </c:pt>
                <c:pt idx="1">
                  <c:v>17.04</c:v>
                </c:pt>
                <c:pt idx="2">
                  <c:v>14.79</c:v>
                </c:pt>
                <c:pt idx="3">
                  <c:v>15.16</c:v>
                </c:pt>
                <c:pt idx="4">
                  <c:v>15.15</c:v>
                </c:pt>
                <c:pt idx="5">
                  <c:v>17.28</c:v>
                </c:pt>
                <c:pt idx="6">
                  <c:v>14.24</c:v>
                </c:pt>
                <c:pt idx="7">
                  <c:v>14.54</c:v>
                </c:pt>
                <c:pt idx="8">
                  <c:v>21.34</c:v>
                </c:pt>
                <c:pt idx="9">
                  <c:v>21.17</c:v>
                </c:pt>
                <c:pt idx="10">
                  <c:v>18.59</c:v>
                </c:pt>
                <c:pt idx="11">
                  <c:v>15.32</c:v>
                </c:pt>
                <c:pt idx="12">
                  <c:v>16.90583333333333</c:v>
                </c:pt>
                <c:pt idx="14">
                  <c:v>13.18</c:v>
                </c:pt>
                <c:pt idx="15">
                  <c:v>4.28</c:v>
                </c:pt>
                <c:pt idx="16">
                  <c:v>3.59</c:v>
                </c:pt>
                <c:pt idx="17">
                  <c:v>3.39</c:v>
                </c:pt>
                <c:pt idx="18">
                  <c:v>2.5</c:v>
                </c:pt>
                <c:pt idx="19">
                  <c:v>3.18</c:v>
                </c:pt>
                <c:pt idx="21">
                  <c:v>22.03</c:v>
                </c:pt>
                <c:pt idx="22">
                  <c:v>21.96</c:v>
                </c:pt>
                <c:pt idx="23">
                  <c:v>21.76</c:v>
                </c:pt>
                <c:pt idx="24">
                  <c:v>21.06</c:v>
                </c:pt>
                <c:pt idx="25">
                  <c:v>21.99</c:v>
                </c:pt>
                <c:pt idx="26">
                  <c:v>21.71</c:v>
                </c:pt>
                <c:pt idx="27">
                  <c:v>21.53</c:v>
                </c:pt>
                <c:pt idx="29">
                  <c:v>3.61</c:v>
                </c:pt>
                <c:pt idx="30">
                  <c:v>3.16</c:v>
                </c:pt>
                <c:pt idx="31">
                  <c:v>3.93</c:v>
                </c:pt>
                <c:pt idx="32">
                  <c:v>8.2799999999999994</c:v>
                </c:pt>
                <c:pt idx="33">
                  <c:v>9.01</c:v>
                </c:pt>
                <c:pt idx="34">
                  <c:v>2.04</c:v>
                </c:pt>
                <c:pt idx="36">
                  <c:v>21.99</c:v>
                </c:pt>
                <c:pt idx="37">
                  <c:v>22.19</c:v>
                </c:pt>
                <c:pt idx="38">
                  <c:v>21.91</c:v>
                </c:pt>
                <c:pt idx="39">
                  <c:v>22.08</c:v>
                </c:pt>
                <c:pt idx="40">
                  <c:v>22.69</c:v>
                </c:pt>
                <c:pt idx="41">
                  <c:v>22.41</c:v>
                </c:pt>
                <c:pt idx="42">
                  <c:v>22.51</c:v>
                </c:pt>
                <c:pt idx="43">
                  <c:v>21.96</c:v>
                </c:pt>
                <c:pt idx="44">
                  <c:v>21.41</c:v>
                </c:pt>
                <c:pt idx="45">
                  <c:v>18.14</c:v>
                </c:pt>
                <c:pt idx="46">
                  <c:v>22.12</c:v>
                </c:pt>
                <c:pt idx="47">
                  <c:v>22.2</c:v>
                </c:pt>
                <c:pt idx="48">
                  <c:v>21.7</c:v>
                </c:pt>
                <c:pt idx="49">
                  <c:v>22.1</c:v>
                </c:pt>
                <c:pt idx="50">
                  <c:v>20.78</c:v>
                </c:pt>
                <c:pt idx="52">
                  <c:v>21.27</c:v>
                </c:pt>
                <c:pt idx="53">
                  <c:v>22.3</c:v>
                </c:pt>
                <c:pt idx="54">
                  <c:v>21.68</c:v>
                </c:pt>
                <c:pt idx="55">
                  <c:v>20.93</c:v>
                </c:pt>
                <c:pt idx="56">
                  <c:v>21.44</c:v>
                </c:pt>
                <c:pt idx="57">
                  <c:v>21.31</c:v>
                </c:pt>
                <c:pt idx="58">
                  <c:v>21.88</c:v>
                </c:pt>
                <c:pt idx="59">
                  <c:v>21.5</c:v>
                </c:pt>
                <c:pt idx="60">
                  <c:v>20.74</c:v>
                </c:pt>
                <c:pt idx="61">
                  <c:v>21.75</c:v>
                </c:pt>
                <c:pt idx="62">
                  <c:v>21.22</c:v>
                </c:pt>
                <c:pt idx="63">
                  <c:v>20.64</c:v>
                </c:pt>
                <c:pt idx="64">
                  <c:v>21.33</c:v>
                </c:pt>
                <c:pt idx="65">
                  <c:v>21.49</c:v>
                </c:pt>
                <c:pt idx="66">
                  <c:v>21.54</c:v>
                </c:pt>
              </c:numCache>
            </c:numRef>
          </c:xVal>
          <c:yVal>
            <c:numRef>
              <c:f>'Ark1'!$I$133:$I$199</c:f>
              <c:numCache>
                <c:formatCode>0.000</c:formatCode>
                <c:ptCount val="67"/>
                <c:pt idx="0">
                  <c:v>73.64</c:v>
                </c:pt>
                <c:pt idx="1">
                  <c:v>74.42</c:v>
                </c:pt>
                <c:pt idx="2">
                  <c:v>75.099999999999994</c:v>
                </c:pt>
                <c:pt idx="3">
                  <c:v>76.34</c:v>
                </c:pt>
                <c:pt idx="4">
                  <c:v>75.36</c:v>
                </c:pt>
                <c:pt idx="5">
                  <c:v>74.63</c:v>
                </c:pt>
                <c:pt idx="6">
                  <c:v>77.2</c:v>
                </c:pt>
                <c:pt idx="7">
                  <c:v>75.319999999999993</c:v>
                </c:pt>
                <c:pt idx="8">
                  <c:v>69.930000000000007</c:v>
                </c:pt>
                <c:pt idx="9">
                  <c:v>69.87</c:v>
                </c:pt>
                <c:pt idx="10">
                  <c:v>72.72</c:v>
                </c:pt>
                <c:pt idx="11">
                  <c:v>76.12</c:v>
                </c:pt>
                <c:pt idx="12">
                  <c:v>74.220833333333346</c:v>
                </c:pt>
                <c:pt idx="14">
                  <c:v>77.209999999999994</c:v>
                </c:pt>
                <c:pt idx="15">
                  <c:v>88.98</c:v>
                </c:pt>
                <c:pt idx="16">
                  <c:v>89.85</c:v>
                </c:pt>
                <c:pt idx="17">
                  <c:v>90.61</c:v>
                </c:pt>
                <c:pt idx="18">
                  <c:v>91.39</c:v>
                </c:pt>
                <c:pt idx="19">
                  <c:v>91.12</c:v>
                </c:pt>
                <c:pt idx="21">
                  <c:v>73.7</c:v>
                </c:pt>
                <c:pt idx="22">
                  <c:v>73.569999999999993</c:v>
                </c:pt>
                <c:pt idx="23">
                  <c:v>74.239999999999995</c:v>
                </c:pt>
                <c:pt idx="24">
                  <c:v>74.02</c:v>
                </c:pt>
                <c:pt idx="25">
                  <c:v>73.63</c:v>
                </c:pt>
                <c:pt idx="26">
                  <c:v>73.290000000000006</c:v>
                </c:pt>
                <c:pt idx="27">
                  <c:v>73.489999999999995</c:v>
                </c:pt>
                <c:pt idx="29">
                  <c:v>90.11</c:v>
                </c:pt>
                <c:pt idx="30">
                  <c:v>91.48</c:v>
                </c:pt>
                <c:pt idx="31">
                  <c:v>90.82</c:v>
                </c:pt>
                <c:pt idx="32">
                  <c:v>85.95</c:v>
                </c:pt>
                <c:pt idx="33">
                  <c:v>85.36</c:v>
                </c:pt>
                <c:pt idx="34">
                  <c:v>90.79</c:v>
                </c:pt>
                <c:pt idx="36">
                  <c:v>71.47</c:v>
                </c:pt>
                <c:pt idx="37">
                  <c:v>72.08</c:v>
                </c:pt>
                <c:pt idx="38">
                  <c:v>71.569999999999993</c:v>
                </c:pt>
                <c:pt idx="39">
                  <c:v>71.37</c:v>
                </c:pt>
                <c:pt idx="40">
                  <c:v>71.83</c:v>
                </c:pt>
                <c:pt idx="41">
                  <c:v>72.08</c:v>
                </c:pt>
                <c:pt idx="42">
                  <c:v>71.540000000000006</c:v>
                </c:pt>
                <c:pt idx="43">
                  <c:v>71.89</c:v>
                </c:pt>
                <c:pt idx="44">
                  <c:v>72.44</c:v>
                </c:pt>
                <c:pt idx="45">
                  <c:v>73.569999999999993</c:v>
                </c:pt>
                <c:pt idx="46">
                  <c:v>71.91</c:v>
                </c:pt>
                <c:pt idx="47">
                  <c:v>71.400000000000006</c:v>
                </c:pt>
                <c:pt idx="48">
                  <c:v>70.849999999999994</c:v>
                </c:pt>
                <c:pt idx="49">
                  <c:v>70.72</c:v>
                </c:pt>
                <c:pt idx="50">
                  <c:v>74.62</c:v>
                </c:pt>
                <c:pt idx="52">
                  <c:v>72.44</c:v>
                </c:pt>
                <c:pt idx="53">
                  <c:v>72.900000000000006</c:v>
                </c:pt>
                <c:pt idx="54">
                  <c:v>72.709999999999994</c:v>
                </c:pt>
                <c:pt idx="55">
                  <c:v>72.72</c:v>
                </c:pt>
                <c:pt idx="56">
                  <c:v>73.260000000000005</c:v>
                </c:pt>
                <c:pt idx="57">
                  <c:v>72.55</c:v>
                </c:pt>
                <c:pt idx="58">
                  <c:v>71.290000000000006</c:v>
                </c:pt>
                <c:pt idx="59">
                  <c:v>72.52</c:v>
                </c:pt>
                <c:pt idx="60">
                  <c:v>72.64</c:v>
                </c:pt>
                <c:pt idx="61">
                  <c:v>73.37</c:v>
                </c:pt>
                <c:pt idx="62">
                  <c:v>72.8</c:v>
                </c:pt>
                <c:pt idx="63">
                  <c:v>74.260000000000005</c:v>
                </c:pt>
                <c:pt idx="64">
                  <c:v>73.17</c:v>
                </c:pt>
                <c:pt idx="65">
                  <c:v>73.11</c:v>
                </c:pt>
                <c:pt idx="66">
                  <c:v>73.150000000000006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55-4076-8DD5-639BA9413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057608"/>
        <c:axId val="1"/>
      </c:scatterChart>
      <c:valAx>
        <c:axId val="240057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TiO</a:t>
                </a:r>
                <a:r>
                  <a:rPr lang="en-US" sz="1400" baseline="-25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US" sz="1400">
                    <a:solidFill>
                      <a:sysClr val="windowText" lastClr="000000"/>
                    </a:solidFill>
                  </a:rPr>
                  <a:t> (wt. 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FeO</a:t>
                </a:r>
                <a:r>
                  <a:rPr lang="en-US" sz="1400" baseline="30000">
                    <a:solidFill>
                      <a:sysClr val="windowText" lastClr="000000"/>
                    </a:solidFill>
                  </a:rPr>
                  <a:t>(total)</a:t>
                </a:r>
                <a:r>
                  <a:rPr lang="en-US" sz="1400" baseline="0">
                    <a:solidFill>
                      <a:sysClr val="windowText" lastClr="000000"/>
                    </a:solidFill>
                  </a:rPr>
                  <a:t> (wt. %)</a:t>
                </a:r>
                <a:endParaRPr lang="en-US" sz="1400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11235209556402624"/>
              <c:y val="0.371348544935532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40057608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50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Isortoq</a:t>
            </a:r>
            <a:r>
              <a:rPr lang="en-US" baseline="0"/>
              <a:t> spinels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48648697069863"/>
          <c:y val="0.14030000000000001"/>
          <c:w val="0.73291643152114516"/>
          <c:h val="0.69570577427821523"/>
        </c:manualLayout>
      </c:layout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41719C"/>
              </a:solidFill>
              <a:ln>
                <a:solidFill>
                  <a:srgbClr val="41719C"/>
                </a:solidFill>
              </a:ln>
            </c:spPr>
          </c:marker>
          <c:xVal>
            <c:numRef>
              <c:f>'Ark1'!$E$133:$E$199</c:f>
              <c:numCache>
                <c:formatCode>0.000</c:formatCode>
                <c:ptCount val="67"/>
                <c:pt idx="0">
                  <c:v>18.25</c:v>
                </c:pt>
                <c:pt idx="1">
                  <c:v>17.04</c:v>
                </c:pt>
                <c:pt idx="2">
                  <c:v>14.79</c:v>
                </c:pt>
                <c:pt idx="3">
                  <c:v>15.16</c:v>
                </c:pt>
                <c:pt idx="4">
                  <c:v>15.15</c:v>
                </c:pt>
                <c:pt idx="5">
                  <c:v>17.28</c:v>
                </c:pt>
                <c:pt idx="6">
                  <c:v>14.24</c:v>
                </c:pt>
                <c:pt idx="7">
                  <c:v>14.54</c:v>
                </c:pt>
                <c:pt idx="8">
                  <c:v>21.34</c:v>
                </c:pt>
                <c:pt idx="9">
                  <c:v>21.17</c:v>
                </c:pt>
                <c:pt idx="10">
                  <c:v>18.59</c:v>
                </c:pt>
                <c:pt idx="11">
                  <c:v>15.32</c:v>
                </c:pt>
                <c:pt idx="12">
                  <c:v>16.90583333333333</c:v>
                </c:pt>
                <c:pt idx="14">
                  <c:v>13.18</c:v>
                </c:pt>
                <c:pt idx="15">
                  <c:v>4.28</c:v>
                </c:pt>
                <c:pt idx="16">
                  <c:v>3.59</c:v>
                </c:pt>
                <c:pt idx="17">
                  <c:v>3.39</c:v>
                </c:pt>
                <c:pt idx="18">
                  <c:v>2.5</c:v>
                </c:pt>
                <c:pt idx="19">
                  <c:v>3.18</c:v>
                </c:pt>
                <c:pt idx="21">
                  <c:v>22.03</c:v>
                </c:pt>
                <c:pt idx="22">
                  <c:v>21.96</c:v>
                </c:pt>
                <c:pt idx="23">
                  <c:v>21.76</c:v>
                </c:pt>
                <c:pt idx="24">
                  <c:v>21.06</c:v>
                </c:pt>
                <c:pt idx="25">
                  <c:v>21.99</c:v>
                </c:pt>
                <c:pt idx="26">
                  <c:v>21.71</c:v>
                </c:pt>
                <c:pt idx="27">
                  <c:v>21.53</c:v>
                </c:pt>
                <c:pt idx="29">
                  <c:v>3.61</c:v>
                </c:pt>
                <c:pt idx="30">
                  <c:v>3.16</c:v>
                </c:pt>
                <c:pt idx="31">
                  <c:v>3.93</c:v>
                </c:pt>
                <c:pt idx="32">
                  <c:v>8.2799999999999994</c:v>
                </c:pt>
                <c:pt idx="33">
                  <c:v>9.01</c:v>
                </c:pt>
                <c:pt idx="34">
                  <c:v>2.04</c:v>
                </c:pt>
                <c:pt idx="36">
                  <c:v>21.99</c:v>
                </c:pt>
                <c:pt idx="37">
                  <c:v>22.19</c:v>
                </c:pt>
                <c:pt idx="38">
                  <c:v>21.91</c:v>
                </c:pt>
                <c:pt idx="39">
                  <c:v>22.08</c:v>
                </c:pt>
                <c:pt idx="40">
                  <c:v>22.69</c:v>
                </c:pt>
                <c:pt idx="41">
                  <c:v>22.41</c:v>
                </c:pt>
                <c:pt idx="42">
                  <c:v>22.51</c:v>
                </c:pt>
                <c:pt idx="43">
                  <c:v>21.96</c:v>
                </c:pt>
                <c:pt idx="44">
                  <c:v>21.41</c:v>
                </c:pt>
                <c:pt idx="45">
                  <c:v>18.14</c:v>
                </c:pt>
                <c:pt idx="46">
                  <c:v>22.12</c:v>
                </c:pt>
                <c:pt idx="47">
                  <c:v>22.2</c:v>
                </c:pt>
                <c:pt idx="48">
                  <c:v>21.7</c:v>
                </c:pt>
                <c:pt idx="49">
                  <c:v>22.1</c:v>
                </c:pt>
                <c:pt idx="50">
                  <c:v>20.78</c:v>
                </c:pt>
                <c:pt idx="52">
                  <c:v>21.27</c:v>
                </c:pt>
                <c:pt idx="53">
                  <c:v>22.3</c:v>
                </c:pt>
                <c:pt idx="54">
                  <c:v>21.68</c:v>
                </c:pt>
                <c:pt idx="55">
                  <c:v>20.93</c:v>
                </c:pt>
                <c:pt idx="56">
                  <c:v>21.44</c:v>
                </c:pt>
                <c:pt idx="57">
                  <c:v>21.31</c:v>
                </c:pt>
                <c:pt idx="58">
                  <c:v>21.88</c:v>
                </c:pt>
                <c:pt idx="59">
                  <c:v>21.5</c:v>
                </c:pt>
                <c:pt idx="60">
                  <c:v>20.74</c:v>
                </c:pt>
                <c:pt idx="61">
                  <c:v>21.75</c:v>
                </c:pt>
                <c:pt idx="62">
                  <c:v>21.22</c:v>
                </c:pt>
                <c:pt idx="63">
                  <c:v>20.64</c:v>
                </c:pt>
                <c:pt idx="64">
                  <c:v>21.33</c:v>
                </c:pt>
                <c:pt idx="65">
                  <c:v>21.49</c:v>
                </c:pt>
                <c:pt idx="66">
                  <c:v>21.54</c:v>
                </c:pt>
              </c:numCache>
            </c:numRef>
          </c:xVal>
          <c:yVal>
            <c:numRef>
              <c:f>'Ark1'!$Q$133:$Q$199</c:f>
              <c:numCache>
                <c:formatCode>0.000</c:formatCode>
                <c:ptCount val="67"/>
                <c:pt idx="0">
                  <c:v>0.38103900000000002</c:v>
                </c:pt>
                <c:pt idx="1">
                  <c:v>0.22449749999999999</c:v>
                </c:pt>
                <c:pt idx="2">
                  <c:v>0.46477050000000003</c:v>
                </c:pt>
                <c:pt idx="3">
                  <c:v>0.47083800000000003</c:v>
                </c:pt>
                <c:pt idx="4">
                  <c:v>0.42351149999999999</c:v>
                </c:pt>
                <c:pt idx="5">
                  <c:v>0.35919600000000002</c:v>
                </c:pt>
                <c:pt idx="6">
                  <c:v>0.38346600000000003</c:v>
                </c:pt>
                <c:pt idx="7">
                  <c:v>0.28031850000000003</c:v>
                </c:pt>
                <c:pt idx="8">
                  <c:v>0.23541900000000002</c:v>
                </c:pt>
                <c:pt idx="9">
                  <c:v>0.26818350000000002</c:v>
                </c:pt>
                <c:pt idx="10">
                  <c:v>0.46841100000000002</c:v>
                </c:pt>
                <c:pt idx="11">
                  <c:v>0.52301850000000005</c:v>
                </c:pt>
                <c:pt idx="12">
                  <c:v>0.37355575000000002</c:v>
                </c:pt>
                <c:pt idx="14">
                  <c:v>0.66499800000000009</c:v>
                </c:pt>
                <c:pt idx="15">
                  <c:v>0.78998850000000009</c:v>
                </c:pt>
                <c:pt idx="16">
                  <c:v>0.78392100000000009</c:v>
                </c:pt>
                <c:pt idx="17">
                  <c:v>0.70504349999999993</c:v>
                </c:pt>
                <c:pt idx="18">
                  <c:v>0.72324599999999994</c:v>
                </c:pt>
                <c:pt idx="19">
                  <c:v>0.58612050000000004</c:v>
                </c:pt>
                <c:pt idx="21">
                  <c:v>0.2973075</c:v>
                </c:pt>
                <c:pt idx="22">
                  <c:v>0.27425100000000002</c:v>
                </c:pt>
                <c:pt idx="23">
                  <c:v>0.18566550000000001</c:v>
                </c:pt>
                <c:pt idx="24">
                  <c:v>0.32521800000000001</c:v>
                </c:pt>
                <c:pt idx="25">
                  <c:v>0.34099350000000006</c:v>
                </c:pt>
                <c:pt idx="26">
                  <c:v>0.41623050000000006</c:v>
                </c:pt>
                <c:pt idx="27">
                  <c:v>0.20629500000000001</c:v>
                </c:pt>
                <c:pt idx="29">
                  <c:v>0.65043600000000001</c:v>
                </c:pt>
                <c:pt idx="30">
                  <c:v>0.80576400000000004</c:v>
                </c:pt>
                <c:pt idx="31">
                  <c:v>0.64922250000000004</c:v>
                </c:pt>
                <c:pt idx="32">
                  <c:v>0.61888500000000002</c:v>
                </c:pt>
                <c:pt idx="33">
                  <c:v>0.52423200000000003</c:v>
                </c:pt>
                <c:pt idx="34">
                  <c:v>0.53272649999999999</c:v>
                </c:pt>
                <c:pt idx="36">
                  <c:v>0.36769049999999998</c:v>
                </c:pt>
                <c:pt idx="37">
                  <c:v>0.18202499999999999</c:v>
                </c:pt>
                <c:pt idx="38">
                  <c:v>0.20386800000000002</c:v>
                </c:pt>
                <c:pt idx="39">
                  <c:v>0.20872199999999999</c:v>
                </c:pt>
                <c:pt idx="40">
                  <c:v>0.28031850000000003</c:v>
                </c:pt>
                <c:pt idx="41">
                  <c:v>0.36890400000000001</c:v>
                </c:pt>
                <c:pt idx="42">
                  <c:v>0.344634</c:v>
                </c:pt>
                <c:pt idx="43">
                  <c:v>0.19780050000000002</c:v>
                </c:pt>
                <c:pt idx="44">
                  <c:v>0.50602950000000002</c:v>
                </c:pt>
                <c:pt idx="45">
                  <c:v>0.36526350000000002</c:v>
                </c:pt>
                <c:pt idx="46">
                  <c:v>0.24998099999999998</c:v>
                </c:pt>
                <c:pt idx="47">
                  <c:v>0.30458849999999998</c:v>
                </c:pt>
                <c:pt idx="48">
                  <c:v>0.22449749999999999</c:v>
                </c:pt>
                <c:pt idx="49">
                  <c:v>0.36162299999999997</c:v>
                </c:pt>
                <c:pt idx="50">
                  <c:v>0.3822525</c:v>
                </c:pt>
                <c:pt idx="52">
                  <c:v>0.33128550000000001</c:v>
                </c:pt>
                <c:pt idx="53">
                  <c:v>0.27789150000000001</c:v>
                </c:pt>
                <c:pt idx="54">
                  <c:v>0.22935150000000001</c:v>
                </c:pt>
                <c:pt idx="55">
                  <c:v>0.26818350000000002</c:v>
                </c:pt>
                <c:pt idx="56">
                  <c:v>0.30580200000000002</c:v>
                </c:pt>
                <c:pt idx="57">
                  <c:v>0.36769049999999998</c:v>
                </c:pt>
                <c:pt idx="58">
                  <c:v>0.27182400000000001</c:v>
                </c:pt>
                <c:pt idx="59">
                  <c:v>0.33492600000000006</c:v>
                </c:pt>
                <c:pt idx="60">
                  <c:v>0.20872199999999999</c:v>
                </c:pt>
                <c:pt idx="61">
                  <c:v>0.37982549999999998</c:v>
                </c:pt>
                <c:pt idx="62">
                  <c:v>0.18081149999999999</c:v>
                </c:pt>
                <c:pt idx="63">
                  <c:v>0.19051950000000001</c:v>
                </c:pt>
                <c:pt idx="64">
                  <c:v>0.42108449999999997</c:v>
                </c:pt>
                <c:pt idx="65">
                  <c:v>0.26090249999999998</c:v>
                </c:pt>
                <c:pt idx="66">
                  <c:v>0.25483499999999998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AF-4751-9E41-A39F94325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2001208"/>
        <c:axId val="1"/>
      </c:scatterChart>
      <c:valAx>
        <c:axId val="542001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TiO</a:t>
                </a:r>
                <a:r>
                  <a:rPr lang="en-US" sz="1400" baseline="-25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US" sz="1400">
                    <a:solidFill>
                      <a:sysClr val="windowText" lastClr="000000"/>
                    </a:solidFill>
                  </a:rPr>
                  <a:t> (wt. %)</a:t>
                </a:r>
              </a:p>
            </c:rich>
          </c:tx>
          <c:layout>
            <c:manualLayout>
              <c:xMode val="edge"/>
              <c:yMode val="edge"/>
              <c:x val="0.44808488073116487"/>
              <c:y val="0.915228346456692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V</a:t>
                </a:r>
                <a:r>
                  <a:rPr lang="en-US" sz="1400" baseline="-25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US" sz="1400">
                    <a:solidFill>
                      <a:sysClr val="windowText" lastClr="000000"/>
                    </a:solidFill>
                  </a:rPr>
                  <a:t>O</a:t>
                </a:r>
                <a:r>
                  <a:rPr lang="en-US" sz="1400" baseline="-25000">
                    <a:solidFill>
                      <a:sysClr val="windowText" lastClr="000000"/>
                    </a:solidFill>
                  </a:rPr>
                  <a:t>5</a:t>
                </a:r>
                <a:r>
                  <a:rPr lang="en-US" sz="1400">
                    <a:solidFill>
                      <a:sysClr val="windowText" lastClr="000000"/>
                    </a:solidFill>
                  </a:rPr>
                  <a:t> (wt. %)</a:t>
                </a:r>
              </a:p>
            </c:rich>
          </c:tx>
          <c:layout>
            <c:manualLayout>
              <c:xMode val="edge"/>
              <c:yMode val="edge"/>
              <c:x val="8.7349300087489062E-2"/>
              <c:y val="0.361877952755905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2001208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295275</xdr:colOff>
      <xdr:row>131</xdr:row>
      <xdr:rowOff>95250</xdr:rowOff>
    </xdr:from>
    <xdr:to>
      <xdr:col>28</xdr:col>
      <xdr:colOff>200025</xdr:colOff>
      <xdr:row>155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314325</xdr:colOff>
      <xdr:row>156</xdr:row>
      <xdr:rowOff>9525</xdr:rowOff>
    </xdr:from>
    <xdr:to>
      <xdr:col>28</xdr:col>
      <xdr:colOff>180975</xdr:colOff>
      <xdr:row>179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0.25339</cdr:x>
      <cdr:y>0.20793</cdr:y>
    </cdr:from>
    <cdr:to>
      <cdr:x>0.36838</cdr:x>
      <cdr:y>0.30429</cdr:y>
    </cdr:to>
    <cdr:sp macro="" textlink="">
      <cdr:nvSpPr>
        <cdr:cNvPr id="2" name="Ellipse 1"/>
        <cdr:cNvSpPr/>
      </cdr:nvSpPr>
      <cdr:spPr>
        <a:xfrm xmlns:a="http://schemas.openxmlformats.org/drawingml/2006/main" rot="1702768">
          <a:off x="1431225" y="813999"/>
          <a:ext cx="649501" cy="37722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41719C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0.77647</cdr:x>
      <cdr:y>0.59602</cdr:y>
    </cdr:from>
    <cdr:to>
      <cdr:x>0.91459</cdr:x>
      <cdr:y>0.70469</cdr:y>
    </cdr:to>
    <cdr:sp macro="" textlink="">
      <cdr:nvSpPr>
        <cdr:cNvPr id="3" name="Ellipse 2"/>
        <cdr:cNvSpPr/>
      </cdr:nvSpPr>
      <cdr:spPr>
        <a:xfrm xmlns:a="http://schemas.openxmlformats.org/drawingml/2006/main" rot="2128764">
          <a:off x="4385765" y="2333270"/>
          <a:ext cx="780147" cy="425441"/>
        </a:xfrm>
        <a:prstGeom xmlns:a="http://schemas.openxmlformats.org/drawingml/2006/main" prst="ellipse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0.39246</cdr:x>
      <cdr:y>0.17087</cdr:y>
    </cdr:from>
    <cdr:to>
      <cdr:x>0.60777</cdr:x>
      <cdr:y>0.309</cdr:y>
    </cdr:to>
    <cdr:sp macro="" textlink="">
      <cdr:nvSpPr>
        <cdr:cNvPr id="4" name="Tekstfelt 3"/>
        <cdr:cNvSpPr txBox="1"/>
      </cdr:nvSpPr>
      <cdr:spPr>
        <a:xfrm xmlns:a="http://schemas.openxmlformats.org/drawingml/2006/main">
          <a:off x="2115821" y="668935"/>
          <a:ext cx="1160779" cy="540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400"/>
            <a:t>Fully exolved </a:t>
          </a:r>
        </a:p>
        <a:p xmlns:a="http://schemas.openxmlformats.org/drawingml/2006/main">
          <a:r>
            <a:rPr lang="da-DK" sz="1400"/>
            <a:t>magnetite</a:t>
          </a:r>
        </a:p>
      </cdr:txBody>
    </cdr:sp>
  </cdr:relSizeAnchor>
  <cdr:relSizeAnchor xmlns:cdr="http://schemas.openxmlformats.org/drawingml/2006/chartDrawing">
    <cdr:from>
      <cdr:x>0.63221</cdr:x>
      <cdr:y>0.38998</cdr:y>
    </cdr:from>
    <cdr:to>
      <cdr:x>0.94346</cdr:x>
      <cdr:y>0.53528</cdr:y>
    </cdr:to>
    <cdr:sp macro="" textlink="">
      <cdr:nvSpPr>
        <cdr:cNvPr id="5" name="Tekstfelt 4"/>
        <cdr:cNvSpPr txBox="1"/>
      </cdr:nvSpPr>
      <cdr:spPr>
        <a:xfrm xmlns:a="http://schemas.openxmlformats.org/drawingml/2006/main">
          <a:off x="3408312" y="1526688"/>
          <a:ext cx="1678038" cy="568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da-DK" sz="1400">
              <a:solidFill>
                <a:sysClr val="windowText" lastClr="000000"/>
              </a:solidFill>
            </a:rPr>
            <a:t>Liquidus titaniferious </a:t>
          </a:r>
        </a:p>
        <a:p xmlns:a="http://schemas.openxmlformats.org/drawingml/2006/main">
          <a:pPr algn="r"/>
          <a:r>
            <a:rPr lang="da-DK" sz="1400">
              <a:solidFill>
                <a:sysClr val="windowText" lastClr="000000"/>
              </a:solidFill>
            </a:rPr>
            <a:t>magnetite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0.23246</cdr:x>
      <cdr:y>0.46196</cdr:y>
    </cdr:from>
    <cdr:to>
      <cdr:x>0.35073</cdr:x>
      <cdr:y>0.76663</cdr:y>
    </cdr:to>
    <cdr:sp macro="" textlink="">
      <cdr:nvSpPr>
        <cdr:cNvPr id="2" name="Tekstfelt 1"/>
        <cdr:cNvSpPr txBox="1"/>
      </cdr:nvSpPr>
      <cdr:spPr>
        <a:xfrm xmlns:a="http://schemas.openxmlformats.org/drawingml/2006/main" rot="16200000">
          <a:off x="1055543" y="2008703"/>
          <a:ext cx="1160792" cy="663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da-DK" sz="1400"/>
            <a:t>Fully exolved </a:t>
          </a:r>
        </a:p>
        <a:p xmlns:a="http://schemas.openxmlformats.org/drawingml/2006/main">
          <a:pPr algn="r"/>
          <a:r>
            <a:rPr lang="da-DK" sz="1400"/>
            <a:t>magnetite</a:t>
          </a:r>
        </a:p>
      </cdr:txBody>
    </cdr:sp>
  </cdr:relSizeAnchor>
  <cdr:relSizeAnchor xmlns:cdr="http://schemas.openxmlformats.org/drawingml/2006/chartDrawing">
    <cdr:from>
      <cdr:x>0.53519</cdr:x>
      <cdr:y>0.72083</cdr:y>
    </cdr:from>
    <cdr:to>
      <cdr:x>0.91958</cdr:x>
      <cdr:y>0.8025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3002518" y="2746362"/>
          <a:ext cx="2156515" cy="311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da-DK" sz="1400">
              <a:solidFill>
                <a:sysClr val="windowText" lastClr="000000"/>
              </a:solidFill>
            </a:rPr>
            <a:t>Liquidus Ti- magnetite</a:t>
          </a:r>
        </a:p>
      </cdr:txBody>
    </cdr:sp>
  </cdr:relSizeAnchor>
  <cdr:relSizeAnchor xmlns:cdr="http://schemas.openxmlformats.org/drawingml/2006/chartDrawing">
    <cdr:from>
      <cdr:x>0.77693</cdr:x>
      <cdr:y>0.4275</cdr:y>
    </cdr:from>
    <cdr:to>
      <cdr:x>0.88964</cdr:x>
      <cdr:y>0.7375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358771" y="1628775"/>
          <a:ext cx="632329" cy="1181100"/>
        </a:xfrm>
        <a:prstGeom xmlns:a="http://schemas.openxmlformats.org/drawingml/2006/main" prst="ellipse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0.24715</cdr:x>
      <cdr:y>0.16432</cdr:y>
    </cdr:from>
    <cdr:to>
      <cdr:x>0.3541</cdr:x>
      <cdr:y>0.45765</cdr:y>
    </cdr:to>
    <cdr:sp macro="" textlink="">
      <cdr:nvSpPr>
        <cdr:cNvPr id="5" name="Ellipse 4"/>
        <cdr:cNvSpPr/>
      </cdr:nvSpPr>
      <cdr:spPr>
        <a:xfrm xmlns:a="http://schemas.openxmlformats.org/drawingml/2006/main" rot="1087644">
          <a:off x="1386551" y="626051"/>
          <a:ext cx="600029" cy="111758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41719C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5"/>
  <sheetViews>
    <sheetView tabSelected="1" workbookViewId="0">
      <selection activeCell="B10" sqref="B10"/>
    </sheetView>
  </sheetViews>
  <sheetFormatPr defaultColWidth="8.77734375" defaultRowHeight="14.4" x14ac:dyDescent="0.3"/>
  <cols>
    <col min="2" max="2" width="14.44140625" customWidth="1"/>
    <col min="3" max="3" width="12" customWidth="1"/>
    <col min="17" max="17" width="10.44140625" bestFit="1" customWidth="1"/>
    <col min="21" max="21" width="13" customWidth="1"/>
  </cols>
  <sheetData>
    <row r="1" spans="1:17" ht="21" x14ac:dyDescent="0.4">
      <c r="A1" s="26" t="s">
        <v>105</v>
      </c>
    </row>
    <row r="2" spans="1:17" ht="18" x14ac:dyDescent="0.35">
      <c r="A2" s="1"/>
    </row>
    <row r="3" spans="1:17" s="3" customFormat="1" ht="18" x14ac:dyDescent="0.35">
      <c r="A3" s="1" t="s">
        <v>69</v>
      </c>
    </row>
    <row r="4" spans="1:17" s="3" customFormat="1" x14ac:dyDescent="0.3">
      <c r="A4" s="25" t="s">
        <v>99</v>
      </c>
    </row>
    <row r="5" spans="1:17" s="3" customFormat="1" x14ac:dyDescent="0.3">
      <c r="A5" s="25"/>
    </row>
    <row r="6" spans="1:17" s="3" customFormat="1" x14ac:dyDescent="0.3">
      <c r="A6" s="3" t="s">
        <v>70</v>
      </c>
    </row>
    <row r="7" spans="1:17" s="3" customFormat="1" x14ac:dyDescent="0.3">
      <c r="A7" s="3" t="s">
        <v>100</v>
      </c>
    </row>
    <row r="8" spans="1:17" s="3" customFormat="1" x14ac:dyDescent="0.3">
      <c r="A8" s="3" t="s">
        <v>103</v>
      </c>
    </row>
    <row r="9" spans="1:17" x14ac:dyDescent="0.3">
      <c r="A9" s="3" t="s">
        <v>104</v>
      </c>
    </row>
    <row r="11" spans="1:17" s="12" customFormat="1" ht="15.6" x14ac:dyDescent="0.3">
      <c r="A11" s="10" t="s">
        <v>71</v>
      </c>
      <c r="B11" s="11"/>
      <c r="C11" s="11"/>
      <c r="Q11" s="11"/>
    </row>
    <row r="12" spans="1:17" s="3" customFormat="1" x14ac:dyDescent="0.3">
      <c r="A12" s="2"/>
      <c r="B12" s="2"/>
      <c r="C12" s="2"/>
      <c r="Q12" s="2"/>
    </row>
    <row r="13" spans="1:17" s="8" customFormat="1" ht="13.8" x14ac:dyDescent="0.3">
      <c r="A13" s="19" t="s">
        <v>0</v>
      </c>
      <c r="B13" s="19" t="s">
        <v>1</v>
      </c>
      <c r="C13" s="19" t="s">
        <v>2</v>
      </c>
      <c r="D13" s="20" t="s">
        <v>3</v>
      </c>
      <c r="E13" s="20" t="s">
        <v>4</v>
      </c>
      <c r="F13" s="20" t="s">
        <v>5</v>
      </c>
      <c r="G13" s="20" t="s">
        <v>6</v>
      </c>
      <c r="H13" s="20" t="s">
        <v>7</v>
      </c>
      <c r="I13" s="20" t="s">
        <v>8</v>
      </c>
      <c r="J13" s="20" t="s">
        <v>9</v>
      </c>
      <c r="K13" s="20" t="s">
        <v>10</v>
      </c>
      <c r="L13" s="20" t="s">
        <v>11</v>
      </c>
      <c r="M13" s="20" t="s">
        <v>12</v>
      </c>
      <c r="N13" s="20" t="s">
        <v>13</v>
      </c>
      <c r="O13" s="20" t="s">
        <v>14</v>
      </c>
      <c r="P13" s="20" t="s">
        <v>15</v>
      </c>
      <c r="Q13" s="19" t="s">
        <v>16</v>
      </c>
    </row>
    <row r="14" spans="1:17" s="8" customFormat="1" ht="13.8" x14ac:dyDescent="0.3">
      <c r="A14" s="7"/>
      <c r="B14" s="7"/>
      <c r="C14" s="7"/>
      <c r="Q14" s="7"/>
    </row>
    <row r="15" spans="1:17" s="8" customFormat="1" ht="13.8" x14ac:dyDescent="0.3">
      <c r="A15" s="7">
        <v>64</v>
      </c>
      <c r="B15" s="7" t="s">
        <v>17</v>
      </c>
      <c r="C15" s="7" t="s">
        <v>18</v>
      </c>
      <c r="D15" s="13">
        <v>37.020000000000003</v>
      </c>
      <c r="E15" s="13">
        <v>5.3999999999999999E-2</v>
      </c>
      <c r="F15" s="13">
        <v>3.5999999999999997E-2</v>
      </c>
      <c r="G15" s="13">
        <v>0</v>
      </c>
      <c r="H15" s="13">
        <v>5.0000000000000001E-3</v>
      </c>
      <c r="I15" s="13">
        <v>29.69</v>
      </c>
      <c r="J15" s="13">
        <v>0.48499999999999999</v>
      </c>
      <c r="K15" s="13">
        <v>8.0000000000000002E-3</v>
      </c>
      <c r="L15" s="13">
        <v>33.99</v>
      </c>
      <c r="M15" s="13">
        <v>0.17499999999999999</v>
      </c>
      <c r="N15" s="13">
        <v>0</v>
      </c>
      <c r="O15" s="13">
        <v>0</v>
      </c>
      <c r="P15" s="13">
        <v>101.464</v>
      </c>
      <c r="Q15" s="14">
        <f>((L15/40.32)/((L15/40.32)+(I15/71.85)))*100</f>
        <v>67.106129689362106</v>
      </c>
    </row>
    <row r="16" spans="1:17" s="8" customFormat="1" ht="13.8" x14ac:dyDescent="0.3">
      <c r="A16" s="7">
        <v>65</v>
      </c>
      <c r="B16" s="7" t="s">
        <v>17</v>
      </c>
      <c r="C16" s="7" t="s">
        <v>18</v>
      </c>
      <c r="D16" s="13">
        <v>37.03</v>
      </c>
      <c r="E16" s="13">
        <v>4.4999999999999998E-2</v>
      </c>
      <c r="F16" s="13">
        <v>3.5999999999999997E-2</v>
      </c>
      <c r="G16" s="13">
        <v>0</v>
      </c>
      <c r="H16" s="13">
        <v>0</v>
      </c>
      <c r="I16" s="13">
        <v>29.8</v>
      </c>
      <c r="J16" s="13">
        <v>0.51500000000000001</v>
      </c>
      <c r="K16" s="13">
        <v>2.9000000000000001E-2</v>
      </c>
      <c r="L16" s="13">
        <v>33.92</v>
      </c>
      <c r="M16" s="13">
        <v>0.192</v>
      </c>
      <c r="N16" s="13">
        <v>0</v>
      </c>
      <c r="O16" s="13">
        <v>0.01</v>
      </c>
      <c r="P16" s="13">
        <v>101.578</v>
      </c>
      <c r="Q16" s="14">
        <f t="shared" ref="Q16:Q57" si="0">((L16/40.32)/((L16/40.32)+(I16/71.85)))*100</f>
        <v>66.97886710814447</v>
      </c>
    </row>
    <row r="17" spans="1:17" s="8" customFormat="1" ht="13.8" x14ac:dyDescent="0.3">
      <c r="A17" s="7">
        <v>66</v>
      </c>
      <c r="B17" s="7" t="s">
        <v>17</v>
      </c>
      <c r="C17" s="7" t="s">
        <v>18</v>
      </c>
      <c r="D17" s="13">
        <v>37.020000000000003</v>
      </c>
      <c r="E17" s="13">
        <v>0</v>
      </c>
      <c r="F17" s="13">
        <v>8.0000000000000002E-3</v>
      </c>
      <c r="G17" s="13">
        <v>0</v>
      </c>
      <c r="H17" s="13">
        <v>9.6000000000000002E-2</v>
      </c>
      <c r="I17" s="13">
        <v>29.7</v>
      </c>
      <c r="J17" s="13">
        <v>0.45600000000000002</v>
      </c>
      <c r="K17" s="13">
        <v>0</v>
      </c>
      <c r="L17" s="13">
        <v>34.049999999999997</v>
      </c>
      <c r="M17" s="13">
        <v>0.19900000000000001</v>
      </c>
      <c r="N17" s="13">
        <v>0</v>
      </c>
      <c r="O17" s="13">
        <v>4.0000000000000001E-3</v>
      </c>
      <c r="P17" s="13">
        <v>101.533</v>
      </c>
      <c r="Q17" s="14">
        <f t="shared" si="0"/>
        <v>67.137619369283144</v>
      </c>
    </row>
    <row r="18" spans="1:17" s="8" customFormat="1" ht="13.8" x14ac:dyDescent="0.3">
      <c r="A18" s="7">
        <v>67</v>
      </c>
      <c r="B18" s="7" t="s">
        <v>17</v>
      </c>
      <c r="C18" s="7" t="s">
        <v>18</v>
      </c>
      <c r="D18" s="13">
        <v>36.85</v>
      </c>
      <c r="E18" s="13">
        <v>7.1999999999999995E-2</v>
      </c>
      <c r="F18" s="13">
        <v>1.6E-2</v>
      </c>
      <c r="G18" s="13">
        <v>8.0000000000000002E-3</v>
      </c>
      <c r="H18" s="13">
        <v>0</v>
      </c>
      <c r="I18" s="13">
        <v>30.05</v>
      </c>
      <c r="J18" s="13">
        <v>0.46400000000000002</v>
      </c>
      <c r="K18" s="13">
        <v>5.5E-2</v>
      </c>
      <c r="L18" s="13">
        <v>33.58</v>
      </c>
      <c r="M18" s="13">
        <v>0.28799999999999998</v>
      </c>
      <c r="N18" s="13">
        <v>2.5999999999999999E-2</v>
      </c>
      <c r="O18" s="13">
        <v>1.2E-2</v>
      </c>
      <c r="P18" s="13">
        <v>101.42100000000001</v>
      </c>
      <c r="Q18" s="14">
        <f t="shared" si="0"/>
        <v>66.570014559896308</v>
      </c>
    </row>
    <row r="19" spans="1:17" s="8" customFormat="1" ht="13.8" x14ac:dyDescent="0.3">
      <c r="A19" s="7">
        <v>68</v>
      </c>
      <c r="B19" s="7" t="s">
        <v>17</v>
      </c>
      <c r="C19" s="7" t="s">
        <v>18</v>
      </c>
      <c r="D19" s="13">
        <v>36.590000000000003</v>
      </c>
      <c r="E19" s="13">
        <v>0.09</v>
      </c>
      <c r="F19" s="13">
        <v>2.5000000000000001E-2</v>
      </c>
      <c r="G19" s="13">
        <v>0</v>
      </c>
      <c r="H19" s="13">
        <v>0</v>
      </c>
      <c r="I19" s="13">
        <v>29.82</v>
      </c>
      <c r="J19" s="13">
        <v>0.61299999999999999</v>
      </c>
      <c r="K19" s="13">
        <v>1.7999999999999999E-2</v>
      </c>
      <c r="L19" s="13">
        <v>33.71</v>
      </c>
      <c r="M19" s="13">
        <v>0.22800000000000001</v>
      </c>
      <c r="N19" s="13">
        <v>0</v>
      </c>
      <c r="O19" s="13">
        <v>1.4E-2</v>
      </c>
      <c r="P19" s="13">
        <v>101.108</v>
      </c>
      <c r="Q19" s="14">
        <f t="shared" si="0"/>
        <v>66.82649699913577</v>
      </c>
    </row>
    <row r="20" spans="1:17" s="8" customFormat="1" ht="13.8" x14ac:dyDescent="0.3">
      <c r="A20" s="7">
        <v>69</v>
      </c>
      <c r="B20" s="7" t="s">
        <v>17</v>
      </c>
      <c r="C20" s="7" t="s">
        <v>18</v>
      </c>
      <c r="D20" s="13">
        <v>36.85</v>
      </c>
      <c r="E20" s="13">
        <v>0</v>
      </c>
      <c r="F20" s="13">
        <v>1E-3</v>
      </c>
      <c r="G20" s="13">
        <v>0</v>
      </c>
      <c r="H20" s="13">
        <v>0</v>
      </c>
      <c r="I20" s="13">
        <v>30.12</v>
      </c>
      <c r="J20" s="13">
        <v>0.34899999999999998</v>
      </c>
      <c r="K20" s="13">
        <v>1.4999999999999999E-2</v>
      </c>
      <c r="L20" s="13">
        <v>33.659999999999997</v>
      </c>
      <c r="M20" s="13">
        <v>0.28899999999999998</v>
      </c>
      <c r="N20" s="13">
        <v>1.7999999999999999E-2</v>
      </c>
      <c r="O20" s="13">
        <v>6.0000000000000001E-3</v>
      </c>
      <c r="P20" s="13">
        <v>101.309</v>
      </c>
      <c r="Q20" s="14">
        <f t="shared" si="0"/>
        <v>66.571189471446772</v>
      </c>
    </row>
    <row r="21" spans="1:17" s="8" customFormat="1" ht="13.8" x14ac:dyDescent="0.3">
      <c r="A21" s="7">
        <v>70</v>
      </c>
      <c r="B21" s="7" t="s">
        <v>17</v>
      </c>
      <c r="C21" s="7" t="s">
        <v>18</v>
      </c>
      <c r="D21" s="13">
        <v>36.090000000000003</v>
      </c>
      <c r="E21" s="13">
        <v>6.3E-2</v>
      </c>
      <c r="F21" s="13">
        <v>0.05</v>
      </c>
      <c r="G21" s="13">
        <v>0</v>
      </c>
      <c r="H21" s="13">
        <v>1.0999999999999999E-2</v>
      </c>
      <c r="I21" s="13">
        <v>29.84</v>
      </c>
      <c r="J21" s="13">
        <v>0.379</v>
      </c>
      <c r="K21" s="13">
        <v>4.1000000000000002E-2</v>
      </c>
      <c r="L21" s="13">
        <v>33.6</v>
      </c>
      <c r="M21" s="13">
        <v>0.27100000000000002</v>
      </c>
      <c r="N21" s="13">
        <v>5.0000000000000001E-3</v>
      </c>
      <c r="O21" s="13">
        <v>0</v>
      </c>
      <c r="P21" s="13">
        <v>100.349</v>
      </c>
      <c r="Q21" s="14">
        <f t="shared" si="0"/>
        <v>66.739118319121673</v>
      </c>
    </row>
    <row r="22" spans="1:17" s="8" customFormat="1" ht="13.8" x14ac:dyDescent="0.3">
      <c r="A22" s="7">
        <v>79</v>
      </c>
      <c r="B22" s="7" t="s">
        <v>17</v>
      </c>
      <c r="C22" s="7" t="s">
        <v>18</v>
      </c>
      <c r="D22" s="13">
        <v>36.869999999999997</v>
      </c>
      <c r="E22" s="13">
        <v>4.4999999999999998E-2</v>
      </c>
      <c r="F22" s="13">
        <v>4.5999999999999999E-2</v>
      </c>
      <c r="G22" s="13">
        <v>0</v>
      </c>
      <c r="H22" s="13">
        <v>0</v>
      </c>
      <c r="I22" s="13">
        <v>29.98</v>
      </c>
      <c r="J22" s="13">
        <v>0.37</v>
      </c>
      <c r="K22" s="13">
        <v>8.6999999999999994E-2</v>
      </c>
      <c r="L22" s="13">
        <v>33.549999999999997</v>
      </c>
      <c r="M22" s="13">
        <v>0.26600000000000001</v>
      </c>
      <c r="N22" s="13">
        <v>1.7000000000000001E-2</v>
      </c>
      <c r="O22" s="13">
        <v>0</v>
      </c>
      <c r="P22" s="13">
        <v>101.23099999999999</v>
      </c>
      <c r="Q22" s="14">
        <f t="shared" si="0"/>
        <v>66.602017135013142</v>
      </c>
    </row>
    <row r="23" spans="1:17" s="8" customFormat="1" ht="13.8" x14ac:dyDescent="0.3">
      <c r="A23" s="7">
        <v>80</v>
      </c>
      <c r="B23" s="7" t="s">
        <v>17</v>
      </c>
      <c r="C23" s="7" t="s">
        <v>18</v>
      </c>
      <c r="D23" s="13">
        <v>36.99</v>
      </c>
      <c r="E23" s="13">
        <v>6.3E-2</v>
      </c>
      <c r="F23" s="13">
        <v>4.0000000000000001E-3</v>
      </c>
      <c r="G23" s="13">
        <v>0</v>
      </c>
      <c r="H23" s="13">
        <v>0</v>
      </c>
      <c r="I23" s="13">
        <v>29.98</v>
      </c>
      <c r="J23" s="13">
        <v>0.48899999999999999</v>
      </c>
      <c r="K23" s="13">
        <v>0</v>
      </c>
      <c r="L23" s="13">
        <v>33.22</v>
      </c>
      <c r="M23" s="13">
        <v>0.26200000000000001</v>
      </c>
      <c r="N23" s="13">
        <v>5.0000000000000001E-3</v>
      </c>
      <c r="O23" s="13">
        <v>0</v>
      </c>
      <c r="P23" s="13">
        <v>101.01300000000001</v>
      </c>
      <c r="Q23" s="14">
        <f t="shared" si="0"/>
        <v>66.381783591542515</v>
      </c>
    </row>
    <row r="24" spans="1:17" s="8" customFormat="1" ht="13.8" x14ac:dyDescent="0.3">
      <c r="A24" s="7">
        <v>81</v>
      </c>
      <c r="B24" s="7" t="s">
        <v>17</v>
      </c>
      <c r="C24" s="7" t="s">
        <v>18</v>
      </c>
      <c r="D24" s="13">
        <v>36.75</v>
      </c>
      <c r="E24" s="13">
        <v>8.1000000000000003E-2</v>
      </c>
      <c r="F24" s="13">
        <v>4.2000000000000003E-2</v>
      </c>
      <c r="G24" s="13">
        <v>0</v>
      </c>
      <c r="H24" s="13">
        <v>0</v>
      </c>
      <c r="I24" s="13">
        <v>29.99</v>
      </c>
      <c r="J24" s="13">
        <v>0.315</v>
      </c>
      <c r="K24" s="13">
        <v>7.3999999999999996E-2</v>
      </c>
      <c r="L24" s="13">
        <v>33.78</v>
      </c>
      <c r="M24" s="13">
        <v>0.26800000000000002</v>
      </c>
      <c r="N24" s="13">
        <v>1E-3</v>
      </c>
      <c r="O24" s="13">
        <v>0</v>
      </c>
      <c r="P24" s="13">
        <v>101.301</v>
      </c>
      <c r="Q24" s="14">
        <f t="shared" si="0"/>
        <v>66.746412785911616</v>
      </c>
    </row>
    <row r="25" spans="1:17" s="8" customFormat="1" ht="13.8" x14ac:dyDescent="0.3">
      <c r="A25" s="7"/>
      <c r="B25" s="7"/>
      <c r="C25" s="7"/>
      <c r="Q25" s="14"/>
    </row>
    <row r="26" spans="1:17" s="8" customFormat="1" ht="13.8" x14ac:dyDescent="0.3">
      <c r="A26" s="7">
        <v>125</v>
      </c>
      <c r="B26" s="7" t="s">
        <v>19</v>
      </c>
      <c r="C26" s="7" t="s">
        <v>18</v>
      </c>
      <c r="D26" s="13">
        <v>36.520000000000003</v>
      </c>
      <c r="E26" s="13">
        <v>6.3E-2</v>
      </c>
      <c r="F26" s="13">
        <v>2.1000000000000001E-2</v>
      </c>
      <c r="G26" s="13">
        <v>2.3E-2</v>
      </c>
      <c r="H26" s="13">
        <v>2.1999999999999999E-2</v>
      </c>
      <c r="I26" s="13">
        <v>32.72</v>
      </c>
      <c r="J26" s="13">
        <v>0.496</v>
      </c>
      <c r="K26" s="13">
        <v>2.1999999999999999E-2</v>
      </c>
      <c r="L26" s="13">
        <v>32.049999999999997</v>
      </c>
      <c r="M26" s="13">
        <v>0.3</v>
      </c>
      <c r="N26" s="13">
        <v>8.9999999999999993E-3</v>
      </c>
      <c r="O26" s="13">
        <v>1E-3</v>
      </c>
      <c r="P26" s="13">
        <v>102.247</v>
      </c>
      <c r="Q26" s="14">
        <f t="shared" si="0"/>
        <v>63.576822478704045</v>
      </c>
    </row>
    <row r="27" spans="1:17" s="8" customFormat="1" ht="13.8" x14ac:dyDescent="0.3">
      <c r="A27" s="7">
        <v>126</v>
      </c>
      <c r="B27" s="7" t="s">
        <v>19</v>
      </c>
      <c r="C27" s="7" t="s">
        <v>18</v>
      </c>
      <c r="D27" s="13">
        <v>36.71</v>
      </c>
      <c r="E27" s="13">
        <v>1.7999999999999999E-2</v>
      </c>
      <c r="F27" s="13">
        <v>1.7000000000000001E-2</v>
      </c>
      <c r="G27" s="13">
        <v>0</v>
      </c>
      <c r="H27" s="13">
        <v>0</v>
      </c>
      <c r="I27" s="13">
        <v>32.270000000000003</v>
      </c>
      <c r="J27" s="13">
        <v>0.55200000000000005</v>
      </c>
      <c r="K27" s="13">
        <v>4.0000000000000001E-3</v>
      </c>
      <c r="L27" s="13">
        <v>32.19</v>
      </c>
      <c r="M27" s="13">
        <v>0.309</v>
      </c>
      <c r="N27" s="13">
        <v>0</v>
      </c>
      <c r="O27" s="13">
        <v>0</v>
      </c>
      <c r="P27" s="13">
        <v>102.069</v>
      </c>
      <c r="Q27" s="14">
        <f t="shared" si="0"/>
        <v>63.99738913732704</v>
      </c>
    </row>
    <row r="28" spans="1:17" s="8" customFormat="1" ht="13.8" x14ac:dyDescent="0.3">
      <c r="A28" s="7">
        <v>127</v>
      </c>
      <c r="B28" s="7" t="s">
        <v>19</v>
      </c>
      <c r="C28" s="7" t="s">
        <v>18</v>
      </c>
      <c r="D28" s="13">
        <v>36.44</v>
      </c>
      <c r="E28" s="13">
        <v>6.3E-2</v>
      </c>
      <c r="F28" s="13">
        <v>0</v>
      </c>
      <c r="G28" s="13">
        <v>0</v>
      </c>
      <c r="H28" s="13">
        <v>8.8999999999999996E-2</v>
      </c>
      <c r="I28" s="13">
        <v>32.46</v>
      </c>
      <c r="J28" s="13">
        <v>0.53</v>
      </c>
      <c r="K28" s="13">
        <v>0</v>
      </c>
      <c r="L28" s="13">
        <v>31.82</v>
      </c>
      <c r="M28" s="13">
        <v>0.24299999999999999</v>
      </c>
      <c r="N28" s="13">
        <v>2.5999999999999999E-2</v>
      </c>
      <c r="O28" s="13">
        <v>0</v>
      </c>
      <c r="P28" s="13">
        <v>101.67100000000001</v>
      </c>
      <c r="Q28" s="14">
        <f t="shared" si="0"/>
        <v>63.594785302541482</v>
      </c>
    </row>
    <row r="29" spans="1:17" s="8" customFormat="1" ht="13.8" x14ac:dyDescent="0.3">
      <c r="A29" s="7">
        <v>128</v>
      </c>
      <c r="B29" s="7" t="s">
        <v>19</v>
      </c>
      <c r="C29" s="7" t="s">
        <v>18</v>
      </c>
      <c r="D29" s="13">
        <v>36.25</v>
      </c>
      <c r="E29" s="13">
        <v>4.4999999999999998E-2</v>
      </c>
      <c r="F29" s="13">
        <v>2.3E-2</v>
      </c>
      <c r="G29" s="13">
        <v>0</v>
      </c>
      <c r="H29" s="13">
        <v>1.0999999999999999E-2</v>
      </c>
      <c r="I29" s="13">
        <v>33.1</v>
      </c>
      <c r="J29" s="13">
        <v>0.59399999999999997</v>
      </c>
      <c r="K29" s="13">
        <v>0</v>
      </c>
      <c r="L29" s="13">
        <v>31.89</v>
      </c>
      <c r="M29" s="13">
        <v>0.29099999999999998</v>
      </c>
      <c r="N29" s="13">
        <v>6.0000000000000001E-3</v>
      </c>
      <c r="O29" s="13">
        <v>1.2999999999999999E-2</v>
      </c>
      <c r="P29" s="13">
        <v>102.22199999999999</v>
      </c>
      <c r="Q29" s="14">
        <f t="shared" si="0"/>
        <v>63.19269056398177</v>
      </c>
    </row>
    <row r="30" spans="1:17" s="8" customFormat="1" ht="13.8" x14ac:dyDescent="0.3">
      <c r="A30" s="7">
        <v>129</v>
      </c>
      <c r="B30" s="7" t="s">
        <v>19</v>
      </c>
      <c r="C30" s="7" t="s">
        <v>18</v>
      </c>
      <c r="D30" s="13">
        <v>36.01</v>
      </c>
      <c r="E30" s="13">
        <v>6.3E-2</v>
      </c>
      <c r="F30" s="13">
        <v>4.7E-2</v>
      </c>
      <c r="G30" s="13">
        <v>2.5999999999999999E-2</v>
      </c>
      <c r="H30" s="13">
        <v>6.7000000000000004E-2</v>
      </c>
      <c r="I30" s="13">
        <v>32.700000000000003</v>
      </c>
      <c r="J30" s="13">
        <v>0.441</v>
      </c>
      <c r="K30" s="13">
        <v>2.1000000000000001E-2</v>
      </c>
      <c r="L30" s="13">
        <v>31.89</v>
      </c>
      <c r="M30" s="13">
        <v>0.25</v>
      </c>
      <c r="N30" s="13">
        <v>1.0999999999999999E-2</v>
      </c>
      <c r="O30" s="13">
        <v>0</v>
      </c>
      <c r="P30" s="13">
        <v>101.526</v>
      </c>
      <c r="Q30" s="14">
        <f t="shared" si="0"/>
        <v>63.475028329441798</v>
      </c>
    </row>
    <row r="31" spans="1:17" s="8" customFormat="1" ht="13.8" x14ac:dyDescent="0.3">
      <c r="A31" s="7">
        <v>130</v>
      </c>
      <c r="B31" s="7" t="s">
        <v>19</v>
      </c>
      <c r="C31" s="7" t="s">
        <v>18</v>
      </c>
      <c r="D31" s="13">
        <v>36.18</v>
      </c>
      <c r="E31" s="13">
        <v>8.9999999999999993E-3</v>
      </c>
      <c r="F31" s="13">
        <v>4.8000000000000001E-2</v>
      </c>
      <c r="G31" s="13">
        <v>0</v>
      </c>
      <c r="H31" s="13">
        <v>0</v>
      </c>
      <c r="I31" s="13">
        <v>33.130000000000003</v>
      </c>
      <c r="J31" s="13">
        <v>0.40799999999999997</v>
      </c>
      <c r="K31" s="13">
        <v>3.7999999999999999E-2</v>
      </c>
      <c r="L31" s="13">
        <v>32.159999999999997</v>
      </c>
      <c r="M31" s="13">
        <v>0.28799999999999998</v>
      </c>
      <c r="N31" s="13">
        <v>0.01</v>
      </c>
      <c r="O31" s="13">
        <v>4.0000000000000001E-3</v>
      </c>
      <c r="P31" s="13">
        <v>102.27500000000001</v>
      </c>
      <c r="Q31" s="14">
        <f t="shared" si="0"/>
        <v>63.367544791473321</v>
      </c>
    </row>
    <row r="32" spans="1:17" s="8" customFormat="1" ht="13.8" x14ac:dyDescent="0.3">
      <c r="A32" s="7"/>
      <c r="B32" s="7"/>
      <c r="C32" s="7"/>
      <c r="Q32" s="14"/>
    </row>
    <row r="33" spans="1:17" s="8" customFormat="1" ht="13.8" x14ac:dyDescent="0.3">
      <c r="A33" s="7">
        <v>192</v>
      </c>
      <c r="B33" s="7" t="s">
        <v>20</v>
      </c>
      <c r="C33" s="7" t="s">
        <v>18</v>
      </c>
      <c r="D33" s="13">
        <v>36.46</v>
      </c>
      <c r="E33" s="13">
        <v>0.108</v>
      </c>
      <c r="F33" s="13">
        <v>2.3E-2</v>
      </c>
      <c r="G33" s="13">
        <v>3.4000000000000002E-2</v>
      </c>
      <c r="H33" s="13">
        <v>2.7E-2</v>
      </c>
      <c r="I33" s="13">
        <v>32.57</v>
      </c>
      <c r="J33" s="13">
        <v>0.48</v>
      </c>
      <c r="K33" s="13">
        <v>2.1999999999999999E-2</v>
      </c>
      <c r="L33" s="13">
        <v>31.85</v>
      </c>
      <c r="M33" s="13">
        <v>0.27100000000000002</v>
      </c>
      <c r="N33" s="13">
        <v>0</v>
      </c>
      <c r="O33" s="13">
        <v>1.4E-2</v>
      </c>
      <c r="P33" s="13">
        <v>101.858</v>
      </c>
      <c r="Q33" s="14">
        <f t="shared" si="0"/>
        <v>63.538259976712311</v>
      </c>
    </row>
    <row r="34" spans="1:17" s="8" customFormat="1" ht="13.8" x14ac:dyDescent="0.3">
      <c r="A34" s="7">
        <v>193</v>
      </c>
      <c r="B34" s="7" t="s">
        <v>20</v>
      </c>
      <c r="C34" s="7" t="s">
        <v>18</v>
      </c>
      <c r="D34" s="13">
        <v>36.369999999999997</v>
      </c>
      <c r="E34" s="13">
        <v>5.3999999999999999E-2</v>
      </c>
      <c r="F34" s="13">
        <v>0</v>
      </c>
      <c r="G34" s="13">
        <v>0</v>
      </c>
      <c r="H34" s="13">
        <v>0</v>
      </c>
      <c r="I34" s="13">
        <v>32.39</v>
      </c>
      <c r="J34" s="13">
        <v>0.53900000000000003</v>
      </c>
      <c r="K34" s="13">
        <v>1.9E-2</v>
      </c>
      <c r="L34" s="13">
        <v>32.29</v>
      </c>
      <c r="M34" s="13">
        <v>0.27800000000000002</v>
      </c>
      <c r="N34" s="13">
        <v>1.0999999999999999E-2</v>
      </c>
      <c r="O34" s="13">
        <v>0.01</v>
      </c>
      <c r="P34" s="13">
        <v>101.962</v>
      </c>
      <c r="Q34" s="14">
        <f t="shared" si="0"/>
        <v>63.983333376080139</v>
      </c>
    </row>
    <row r="35" spans="1:17" s="8" customFormat="1" ht="13.8" x14ac:dyDescent="0.3">
      <c r="A35" s="7">
        <v>194</v>
      </c>
      <c r="B35" s="7" t="s">
        <v>20</v>
      </c>
      <c r="C35" s="7" t="s">
        <v>18</v>
      </c>
      <c r="D35" s="13">
        <v>36.35</v>
      </c>
      <c r="E35" s="13">
        <v>3.5999999999999997E-2</v>
      </c>
      <c r="F35" s="13">
        <v>2.7E-2</v>
      </c>
      <c r="G35" s="13">
        <v>8.9999999999999993E-3</v>
      </c>
      <c r="H35" s="13">
        <v>0</v>
      </c>
      <c r="I35" s="13">
        <v>32.39</v>
      </c>
      <c r="J35" s="13">
        <v>0.47899999999999998</v>
      </c>
      <c r="K35" s="13">
        <v>0</v>
      </c>
      <c r="L35" s="13">
        <v>32.08</v>
      </c>
      <c r="M35" s="13">
        <v>0.26500000000000001</v>
      </c>
      <c r="N35" s="13">
        <v>3.5999999999999997E-2</v>
      </c>
      <c r="O35" s="13">
        <v>1.0999999999999999E-2</v>
      </c>
      <c r="P35" s="13">
        <v>101.684</v>
      </c>
      <c r="Q35" s="14">
        <f t="shared" si="0"/>
        <v>63.83283473364407</v>
      </c>
    </row>
    <row r="36" spans="1:17" s="8" customFormat="1" ht="13.8" x14ac:dyDescent="0.3">
      <c r="A36" s="7"/>
      <c r="B36" s="7"/>
      <c r="C36" s="7"/>
      <c r="Q36" s="14"/>
    </row>
    <row r="37" spans="1:17" s="8" customFormat="1" ht="13.8" x14ac:dyDescent="0.3">
      <c r="A37" s="7">
        <v>200</v>
      </c>
      <c r="B37" s="7" t="s">
        <v>21</v>
      </c>
      <c r="C37" s="7" t="s">
        <v>18</v>
      </c>
      <c r="D37" s="13">
        <v>36.39</v>
      </c>
      <c r="E37" s="13">
        <v>0.11700000000000001</v>
      </c>
      <c r="F37" s="13">
        <v>1E-3</v>
      </c>
      <c r="G37" s="13">
        <v>0</v>
      </c>
      <c r="H37" s="13">
        <v>0</v>
      </c>
      <c r="I37" s="13">
        <v>32.29</v>
      </c>
      <c r="J37" s="13">
        <v>0.49299999999999999</v>
      </c>
      <c r="K37" s="13">
        <v>0</v>
      </c>
      <c r="L37" s="13">
        <v>31.98</v>
      </c>
      <c r="M37" s="13">
        <v>0.29499999999999998</v>
      </c>
      <c r="N37" s="13">
        <v>5.3999999999999999E-2</v>
      </c>
      <c r="O37" s="13">
        <v>0</v>
      </c>
      <c r="P37" s="13">
        <v>101.62</v>
      </c>
      <c r="Q37" s="14">
        <f t="shared" si="0"/>
        <v>63.832143816152453</v>
      </c>
    </row>
    <row r="38" spans="1:17" s="8" customFormat="1" ht="13.8" x14ac:dyDescent="0.3">
      <c r="A38" s="7">
        <v>201</v>
      </c>
      <c r="B38" s="7" t="s">
        <v>21</v>
      </c>
      <c r="C38" s="7" t="s">
        <v>18</v>
      </c>
      <c r="D38" s="13">
        <v>35.74</v>
      </c>
      <c r="E38" s="13">
        <v>0.11700000000000001</v>
      </c>
      <c r="F38" s="13">
        <v>5.7000000000000002E-2</v>
      </c>
      <c r="G38" s="13">
        <v>3.4000000000000002E-2</v>
      </c>
      <c r="H38" s="13">
        <v>4.0000000000000001E-3</v>
      </c>
      <c r="I38" s="13">
        <v>32.68</v>
      </c>
      <c r="J38" s="13">
        <v>0.63600000000000001</v>
      </c>
      <c r="K38" s="13">
        <v>5.1999999999999998E-2</v>
      </c>
      <c r="L38" s="13">
        <v>31.48</v>
      </c>
      <c r="M38" s="13">
        <v>0.311</v>
      </c>
      <c r="N38" s="13">
        <v>3.5000000000000003E-2</v>
      </c>
      <c r="O38" s="13">
        <v>8.0000000000000002E-3</v>
      </c>
      <c r="P38" s="13">
        <v>101.154</v>
      </c>
      <c r="Q38" s="14">
        <f t="shared" si="0"/>
        <v>63.188735306728695</v>
      </c>
    </row>
    <row r="39" spans="1:17" s="8" customFormat="1" ht="13.8" x14ac:dyDescent="0.3">
      <c r="A39" s="7">
        <v>202</v>
      </c>
      <c r="B39" s="7" t="s">
        <v>21</v>
      </c>
      <c r="C39" s="7" t="s">
        <v>18</v>
      </c>
      <c r="D39" s="13">
        <v>35.880000000000003</v>
      </c>
      <c r="E39" s="13">
        <v>0.153</v>
      </c>
      <c r="F39" s="13">
        <v>5.0999999999999997E-2</v>
      </c>
      <c r="G39" s="13">
        <v>0</v>
      </c>
      <c r="H39" s="13">
        <v>0.01</v>
      </c>
      <c r="I39" s="13">
        <v>32.549999999999997</v>
      </c>
      <c r="J39" s="13">
        <v>0.46700000000000003</v>
      </c>
      <c r="K39" s="13">
        <v>0.01</v>
      </c>
      <c r="L39" s="13">
        <v>31.82</v>
      </c>
      <c r="M39" s="13">
        <v>0.21299999999999999</v>
      </c>
      <c r="N39" s="13">
        <v>8.0000000000000002E-3</v>
      </c>
      <c r="O39" s="13">
        <v>0</v>
      </c>
      <c r="P39" s="13">
        <v>101.161</v>
      </c>
      <c r="Q39" s="14">
        <f t="shared" si="0"/>
        <v>63.530658299161111</v>
      </c>
    </row>
    <row r="40" spans="1:17" s="8" customFormat="1" ht="13.8" x14ac:dyDescent="0.3">
      <c r="A40" s="7">
        <v>203</v>
      </c>
      <c r="B40" s="7" t="s">
        <v>21</v>
      </c>
      <c r="C40" s="7" t="s">
        <v>18</v>
      </c>
      <c r="D40" s="13">
        <v>36.08</v>
      </c>
      <c r="E40" s="13">
        <v>0</v>
      </c>
      <c r="F40" s="13">
        <v>4.3999999999999997E-2</v>
      </c>
      <c r="G40" s="13">
        <v>0</v>
      </c>
      <c r="H40" s="13">
        <v>0</v>
      </c>
      <c r="I40" s="13">
        <v>32.369999999999997</v>
      </c>
      <c r="J40" s="13">
        <v>0.52200000000000002</v>
      </c>
      <c r="K40" s="13">
        <v>0</v>
      </c>
      <c r="L40" s="13">
        <v>31.62</v>
      </c>
      <c r="M40" s="13">
        <v>0.215</v>
      </c>
      <c r="N40" s="13">
        <v>1.4999999999999999E-2</v>
      </c>
      <c r="O40" s="13">
        <v>0</v>
      </c>
      <c r="P40" s="13">
        <v>100.866</v>
      </c>
      <c r="Q40" s="14">
        <f t="shared" si="0"/>
        <v>63.513050426895823</v>
      </c>
    </row>
    <row r="41" spans="1:17" s="8" customFormat="1" ht="13.8" x14ac:dyDescent="0.3">
      <c r="A41" s="7">
        <v>204</v>
      </c>
      <c r="B41" s="7" t="s">
        <v>21</v>
      </c>
      <c r="C41" s="7" t="s">
        <v>18</v>
      </c>
      <c r="D41" s="13">
        <v>35.619999999999997</v>
      </c>
      <c r="E41" s="13">
        <v>0.09</v>
      </c>
      <c r="F41" s="13">
        <v>4.2000000000000003E-2</v>
      </c>
      <c r="G41" s="13">
        <v>0</v>
      </c>
      <c r="H41" s="13">
        <v>2.1999999999999999E-2</v>
      </c>
      <c r="I41" s="13">
        <v>32.67</v>
      </c>
      <c r="J41" s="13">
        <v>0.45</v>
      </c>
      <c r="K41" s="13">
        <v>5.0999999999999997E-2</v>
      </c>
      <c r="L41" s="13">
        <v>31.95</v>
      </c>
      <c r="M41" s="13">
        <v>0.24399999999999999</v>
      </c>
      <c r="N41" s="13">
        <v>0.02</v>
      </c>
      <c r="O41" s="13">
        <v>6.0000000000000001E-3</v>
      </c>
      <c r="P41" s="13">
        <v>101.163</v>
      </c>
      <c r="Q41" s="14">
        <f t="shared" si="0"/>
        <v>63.539862954628845</v>
      </c>
    </row>
    <row r="42" spans="1:17" s="8" customFormat="1" ht="13.8" x14ac:dyDescent="0.3">
      <c r="A42" s="7">
        <v>205</v>
      </c>
      <c r="B42" s="7" t="s">
        <v>21</v>
      </c>
      <c r="C42" s="7" t="s">
        <v>18</v>
      </c>
      <c r="D42" s="13">
        <v>34.869999999999997</v>
      </c>
      <c r="E42" s="13">
        <v>0.126</v>
      </c>
      <c r="F42" s="13">
        <v>4.2999999999999997E-2</v>
      </c>
      <c r="G42" s="13">
        <v>2.3E-2</v>
      </c>
      <c r="H42" s="13">
        <v>0</v>
      </c>
      <c r="I42" s="13">
        <v>32.590000000000003</v>
      </c>
      <c r="J42" s="13">
        <v>0.63200000000000001</v>
      </c>
      <c r="K42" s="13">
        <v>0</v>
      </c>
      <c r="L42" s="13">
        <v>31.53</v>
      </c>
      <c r="M42" s="13">
        <v>0.313</v>
      </c>
      <c r="N42" s="13">
        <v>0.04</v>
      </c>
      <c r="O42" s="13">
        <v>0</v>
      </c>
      <c r="P42" s="13">
        <v>100.166</v>
      </c>
      <c r="Q42" s="14">
        <f t="shared" si="0"/>
        <v>63.289740436495535</v>
      </c>
    </row>
    <row r="43" spans="1:17" s="8" customFormat="1" ht="13.8" x14ac:dyDescent="0.3">
      <c r="A43" s="7">
        <v>206</v>
      </c>
      <c r="B43" s="7" t="s">
        <v>21</v>
      </c>
      <c r="C43" s="7" t="s">
        <v>18</v>
      </c>
      <c r="D43" s="13">
        <v>35.049999999999997</v>
      </c>
      <c r="E43" s="13">
        <v>0.14399999999999999</v>
      </c>
      <c r="F43" s="13">
        <v>6.7000000000000004E-2</v>
      </c>
      <c r="G43" s="13">
        <v>0</v>
      </c>
      <c r="H43" s="13">
        <v>0</v>
      </c>
      <c r="I43" s="13">
        <v>33.03</v>
      </c>
      <c r="J43" s="13">
        <v>0.58899999999999997</v>
      </c>
      <c r="K43" s="13">
        <v>0.114</v>
      </c>
      <c r="L43" s="13">
        <v>31.57</v>
      </c>
      <c r="M43" s="13">
        <v>0.27200000000000002</v>
      </c>
      <c r="N43" s="13">
        <v>0</v>
      </c>
      <c r="O43" s="13">
        <v>0</v>
      </c>
      <c r="P43" s="13">
        <v>100.83499999999999</v>
      </c>
      <c r="Q43" s="14">
        <f t="shared" si="0"/>
        <v>63.007161435927102</v>
      </c>
    </row>
    <row r="44" spans="1:17" s="8" customFormat="1" ht="13.8" x14ac:dyDescent="0.3">
      <c r="A44" s="7">
        <v>207</v>
      </c>
      <c r="B44" s="7" t="s">
        <v>21</v>
      </c>
      <c r="C44" s="7" t="s">
        <v>18</v>
      </c>
      <c r="D44" s="13">
        <v>34.1</v>
      </c>
      <c r="E44" s="13">
        <v>0.17</v>
      </c>
      <c r="F44" s="13">
        <v>0.10299999999999999</v>
      </c>
      <c r="G44" s="13">
        <v>5.0000000000000001E-3</v>
      </c>
      <c r="H44" s="13">
        <v>0</v>
      </c>
      <c r="I44" s="13">
        <v>33.03</v>
      </c>
      <c r="J44" s="13">
        <v>0.56299999999999994</v>
      </c>
      <c r="K44" s="13">
        <v>0</v>
      </c>
      <c r="L44" s="13">
        <v>30.78</v>
      </c>
      <c r="M44" s="13">
        <v>0.23200000000000001</v>
      </c>
      <c r="N44" s="13">
        <v>8.9999999999999993E-3</v>
      </c>
      <c r="O44" s="13">
        <v>0</v>
      </c>
      <c r="P44" s="13">
        <v>98.991</v>
      </c>
      <c r="Q44" s="14">
        <f t="shared" si="0"/>
        <v>62.414560882943263</v>
      </c>
    </row>
    <row r="45" spans="1:17" s="8" customFormat="1" ht="13.8" x14ac:dyDescent="0.3">
      <c r="A45" s="7">
        <v>208</v>
      </c>
      <c r="B45" s="7" t="s">
        <v>21</v>
      </c>
      <c r="C45" s="7" t="s">
        <v>18</v>
      </c>
      <c r="D45" s="13">
        <v>32.840000000000003</v>
      </c>
      <c r="E45" s="13">
        <v>5.3999999999999999E-2</v>
      </c>
      <c r="F45" s="13">
        <v>1.2999999999999999E-2</v>
      </c>
      <c r="G45" s="13">
        <v>0</v>
      </c>
      <c r="H45" s="13">
        <v>8.8999999999999996E-2</v>
      </c>
      <c r="I45" s="13">
        <v>33.43</v>
      </c>
      <c r="J45" s="13">
        <v>0.60899999999999999</v>
      </c>
      <c r="K45" s="13">
        <v>7.3999999999999996E-2</v>
      </c>
      <c r="L45" s="13">
        <v>30.33</v>
      </c>
      <c r="M45" s="13">
        <v>0.251</v>
      </c>
      <c r="N45" s="13">
        <v>8.0000000000000002E-3</v>
      </c>
      <c r="O45" s="13">
        <v>0</v>
      </c>
      <c r="P45" s="13">
        <v>97.697000000000003</v>
      </c>
      <c r="Q45" s="14">
        <f t="shared" si="0"/>
        <v>61.784624633421359</v>
      </c>
    </row>
    <row r="46" spans="1:17" s="8" customFormat="1" ht="13.8" x14ac:dyDescent="0.3">
      <c r="A46" s="7">
        <v>221</v>
      </c>
      <c r="B46" s="7" t="s">
        <v>21</v>
      </c>
      <c r="C46" s="7" t="s">
        <v>18</v>
      </c>
      <c r="D46" s="13">
        <v>36.479999999999997</v>
      </c>
      <c r="E46" s="13">
        <v>3.5999999999999997E-2</v>
      </c>
      <c r="F46" s="13">
        <v>3.5000000000000003E-2</v>
      </c>
      <c r="G46" s="13">
        <v>0</v>
      </c>
      <c r="H46" s="13">
        <v>1.0999999999999999E-2</v>
      </c>
      <c r="I46" s="13">
        <v>32.99</v>
      </c>
      <c r="J46" s="13">
        <v>0.46300000000000002</v>
      </c>
      <c r="K46" s="13">
        <v>3.0000000000000001E-3</v>
      </c>
      <c r="L46" s="13">
        <v>31.9</v>
      </c>
      <c r="M46" s="13">
        <v>0.255</v>
      </c>
      <c r="N46" s="13">
        <v>1.7000000000000001E-2</v>
      </c>
      <c r="O46" s="13">
        <v>2E-3</v>
      </c>
      <c r="P46" s="13">
        <v>102.19</v>
      </c>
      <c r="Q46" s="14">
        <f t="shared" si="0"/>
        <v>63.277368566559979</v>
      </c>
    </row>
    <row r="47" spans="1:17" s="8" customFormat="1" ht="13.8" x14ac:dyDescent="0.3">
      <c r="A47" s="7">
        <v>222</v>
      </c>
      <c r="B47" s="7" t="s">
        <v>21</v>
      </c>
      <c r="C47" s="7" t="s">
        <v>18</v>
      </c>
      <c r="D47" s="13">
        <v>36.090000000000003</v>
      </c>
      <c r="E47" s="13">
        <v>9.9000000000000005E-2</v>
      </c>
      <c r="F47" s="13">
        <v>5.2999999999999999E-2</v>
      </c>
      <c r="G47" s="13">
        <v>0</v>
      </c>
      <c r="H47" s="13">
        <v>3.3000000000000002E-2</v>
      </c>
      <c r="I47" s="13">
        <v>32.86</v>
      </c>
      <c r="J47" s="13">
        <v>0.46300000000000002</v>
      </c>
      <c r="K47" s="13">
        <v>1.0999999999999999E-2</v>
      </c>
      <c r="L47" s="13">
        <v>31.53</v>
      </c>
      <c r="M47" s="13">
        <v>0.24099999999999999</v>
      </c>
      <c r="N47" s="13">
        <v>1.0999999999999999E-2</v>
      </c>
      <c r="O47" s="13">
        <v>8.0000000000000002E-3</v>
      </c>
      <c r="P47" s="13">
        <v>101.398</v>
      </c>
      <c r="Q47" s="14">
        <f t="shared" si="0"/>
        <v>63.097837626053668</v>
      </c>
    </row>
    <row r="48" spans="1:17" s="8" customFormat="1" ht="13.8" x14ac:dyDescent="0.3">
      <c r="A48" s="7"/>
      <c r="B48" s="7"/>
      <c r="C48" s="7"/>
      <c r="Q48" s="14"/>
    </row>
    <row r="49" spans="1:17" s="8" customFormat="1" ht="13.8" x14ac:dyDescent="0.3">
      <c r="A49" s="7">
        <v>258</v>
      </c>
      <c r="B49" s="7" t="s">
        <v>73</v>
      </c>
      <c r="C49" s="7" t="s">
        <v>18</v>
      </c>
      <c r="D49" s="13">
        <v>36.44</v>
      </c>
      <c r="E49" s="13">
        <v>0.126</v>
      </c>
      <c r="F49" s="13">
        <v>6.0000000000000001E-3</v>
      </c>
      <c r="G49" s="13">
        <v>0</v>
      </c>
      <c r="H49" s="13">
        <v>5.5E-2</v>
      </c>
      <c r="I49" s="13">
        <v>33.11</v>
      </c>
      <c r="J49" s="13">
        <v>0.46200000000000002</v>
      </c>
      <c r="K49" s="13">
        <v>5.1999999999999998E-2</v>
      </c>
      <c r="L49" s="13">
        <v>31.79</v>
      </c>
      <c r="M49" s="13">
        <v>0.27600000000000002</v>
      </c>
      <c r="N49" s="13">
        <v>1.7999999999999999E-2</v>
      </c>
      <c r="O49" s="13">
        <v>0</v>
      </c>
      <c r="P49" s="13">
        <v>102.33499999999999</v>
      </c>
      <c r="Q49" s="14">
        <f t="shared" si="0"/>
        <v>63.11257692402382</v>
      </c>
    </row>
    <row r="50" spans="1:17" s="8" customFormat="1" ht="13.8" x14ac:dyDescent="0.3">
      <c r="A50" s="7">
        <v>259</v>
      </c>
      <c r="B50" s="7" t="s">
        <v>73</v>
      </c>
      <c r="C50" s="7" t="s">
        <v>18</v>
      </c>
      <c r="D50" s="13">
        <v>36.340000000000003</v>
      </c>
      <c r="E50" s="13">
        <v>5.3999999999999999E-2</v>
      </c>
      <c r="F50" s="13">
        <v>4.8000000000000001E-2</v>
      </c>
      <c r="G50" s="13">
        <v>0</v>
      </c>
      <c r="H50" s="13">
        <v>0</v>
      </c>
      <c r="I50" s="13">
        <v>33.119999999999997</v>
      </c>
      <c r="J50" s="13">
        <v>0.45800000000000002</v>
      </c>
      <c r="K50" s="13">
        <v>0</v>
      </c>
      <c r="L50" s="13">
        <v>31.74</v>
      </c>
      <c r="M50" s="13">
        <v>0.27200000000000002</v>
      </c>
      <c r="N50" s="13">
        <v>0</v>
      </c>
      <c r="O50" s="13">
        <v>1E-3</v>
      </c>
      <c r="P50" s="13">
        <v>102.033</v>
      </c>
      <c r="Q50" s="14">
        <f t="shared" si="0"/>
        <v>63.068890898890558</v>
      </c>
    </row>
    <row r="51" spans="1:17" s="8" customFormat="1" ht="13.8" x14ac:dyDescent="0.3">
      <c r="A51" s="7">
        <v>260</v>
      </c>
      <c r="B51" s="7" t="s">
        <v>73</v>
      </c>
      <c r="C51" s="7" t="s">
        <v>18</v>
      </c>
      <c r="D51" s="13">
        <v>36.450000000000003</v>
      </c>
      <c r="E51" s="13">
        <v>0</v>
      </c>
      <c r="F51" s="13">
        <v>3.5000000000000003E-2</v>
      </c>
      <c r="G51" s="13">
        <v>0</v>
      </c>
      <c r="H51" s="13">
        <v>0</v>
      </c>
      <c r="I51" s="13">
        <v>33.11</v>
      </c>
      <c r="J51" s="13">
        <v>0.61499999999999999</v>
      </c>
      <c r="K51" s="13">
        <v>0</v>
      </c>
      <c r="L51" s="13">
        <v>31.58</v>
      </c>
      <c r="M51" s="13">
        <v>0.24</v>
      </c>
      <c r="N51" s="13">
        <v>2.4E-2</v>
      </c>
      <c r="O51" s="13">
        <v>0</v>
      </c>
      <c r="P51" s="13">
        <v>102.05500000000001</v>
      </c>
      <c r="Q51" s="14">
        <f t="shared" si="0"/>
        <v>62.958144883952016</v>
      </c>
    </row>
    <row r="52" spans="1:17" s="8" customFormat="1" ht="13.8" x14ac:dyDescent="0.3">
      <c r="A52" s="7">
        <v>261</v>
      </c>
      <c r="B52" s="7" t="s">
        <v>73</v>
      </c>
      <c r="C52" s="7" t="s">
        <v>18</v>
      </c>
      <c r="D52" s="13">
        <v>36.369999999999997</v>
      </c>
      <c r="E52" s="13">
        <v>0</v>
      </c>
      <c r="F52" s="13">
        <v>6.7000000000000004E-2</v>
      </c>
      <c r="G52" s="13">
        <v>1.9E-2</v>
      </c>
      <c r="H52" s="13">
        <v>1.7000000000000001E-2</v>
      </c>
      <c r="I52" s="13">
        <v>32.44</v>
      </c>
      <c r="J52" s="13">
        <v>0.54800000000000004</v>
      </c>
      <c r="K52" s="13">
        <v>0.06</v>
      </c>
      <c r="L52" s="13">
        <v>31.89</v>
      </c>
      <c r="M52" s="13">
        <v>0.27600000000000002</v>
      </c>
      <c r="N52" s="13">
        <v>1.7000000000000001E-2</v>
      </c>
      <c r="O52" s="13">
        <v>0</v>
      </c>
      <c r="P52" s="13">
        <v>101.702</v>
      </c>
      <c r="Q52" s="14">
        <f t="shared" si="0"/>
        <v>63.659904725873716</v>
      </c>
    </row>
    <row r="53" spans="1:17" s="8" customFormat="1" ht="13.8" x14ac:dyDescent="0.3">
      <c r="A53" s="7">
        <v>262</v>
      </c>
      <c r="B53" s="7" t="s">
        <v>73</v>
      </c>
      <c r="C53" s="7" t="s">
        <v>18</v>
      </c>
      <c r="D53" s="13">
        <v>36.4</v>
      </c>
      <c r="E53" s="13">
        <v>6.3E-2</v>
      </c>
      <c r="F53" s="13">
        <v>5.0000000000000001E-3</v>
      </c>
      <c r="G53" s="13">
        <v>0</v>
      </c>
      <c r="H53" s="13">
        <v>2.7E-2</v>
      </c>
      <c r="I53" s="13">
        <v>32.56</v>
      </c>
      <c r="J53" s="13">
        <v>0.60699999999999998</v>
      </c>
      <c r="K53" s="13">
        <v>0</v>
      </c>
      <c r="L53" s="13">
        <v>32.14</v>
      </c>
      <c r="M53" s="13">
        <v>0.24099999999999999</v>
      </c>
      <c r="N53" s="13">
        <v>3.3000000000000002E-2</v>
      </c>
      <c r="O53" s="13">
        <v>0</v>
      </c>
      <c r="P53" s="13">
        <v>102.077</v>
      </c>
      <c r="Q53" s="14">
        <f t="shared" si="0"/>
        <v>63.755084028831853</v>
      </c>
    </row>
    <row r="54" spans="1:17" s="8" customFormat="1" ht="13.8" x14ac:dyDescent="0.3">
      <c r="A54" s="7">
        <v>263</v>
      </c>
      <c r="B54" s="7" t="s">
        <v>73</v>
      </c>
      <c r="C54" s="7" t="s">
        <v>18</v>
      </c>
      <c r="D54" s="13">
        <v>36.81</v>
      </c>
      <c r="E54" s="13">
        <v>0.126</v>
      </c>
      <c r="F54" s="13">
        <v>2.1000000000000001E-2</v>
      </c>
      <c r="G54" s="13">
        <v>0</v>
      </c>
      <c r="H54" s="13">
        <v>0</v>
      </c>
      <c r="I54" s="13">
        <v>33.89</v>
      </c>
      <c r="J54" s="13">
        <v>0.56399999999999995</v>
      </c>
      <c r="K54" s="13">
        <v>2.1999999999999999E-2</v>
      </c>
      <c r="L54" s="13">
        <v>31.43</v>
      </c>
      <c r="M54" s="13">
        <v>0.33900000000000002</v>
      </c>
      <c r="N54" s="13">
        <v>3.6999999999999998E-2</v>
      </c>
      <c r="O54" s="13">
        <v>8.0000000000000002E-3</v>
      </c>
      <c r="P54" s="13">
        <v>103.246</v>
      </c>
      <c r="Q54" s="14">
        <f t="shared" si="0"/>
        <v>62.30175030401908</v>
      </c>
    </row>
    <row r="55" spans="1:17" s="8" customFormat="1" ht="13.8" x14ac:dyDescent="0.3">
      <c r="A55" s="7">
        <v>264</v>
      </c>
      <c r="B55" s="7" t="s">
        <v>73</v>
      </c>
      <c r="C55" s="7" t="s">
        <v>18</v>
      </c>
      <c r="D55" s="13">
        <v>36.5</v>
      </c>
      <c r="E55" s="13">
        <v>0</v>
      </c>
      <c r="F55" s="13">
        <v>0</v>
      </c>
      <c r="G55" s="13">
        <v>0</v>
      </c>
      <c r="H55" s="13">
        <v>0</v>
      </c>
      <c r="I55" s="13">
        <v>33.159999999999997</v>
      </c>
      <c r="J55" s="13">
        <v>0.67</v>
      </c>
      <c r="K55" s="13">
        <v>0</v>
      </c>
      <c r="L55" s="13">
        <v>31.54</v>
      </c>
      <c r="M55" s="13">
        <v>0.28499999999999998</v>
      </c>
      <c r="N55" s="13">
        <v>0.02</v>
      </c>
      <c r="O55" s="13">
        <v>2E-3</v>
      </c>
      <c r="P55" s="13">
        <v>102.17700000000001</v>
      </c>
      <c r="Q55" s="14">
        <f t="shared" si="0"/>
        <v>62.893373433687458</v>
      </c>
    </row>
    <row r="56" spans="1:17" s="8" customFormat="1" ht="13.8" x14ac:dyDescent="0.3">
      <c r="A56" s="7">
        <v>265</v>
      </c>
      <c r="B56" s="7" t="s">
        <v>73</v>
      </c>
      <c r="C56" s="7" t="s">
        <v>18</v>
      </c>
      <c r="D56" s="13">
        <v>36.619999999999997</v>
      </c>
      <c r="E56" s="13">
        <v>0.126</v>
      </c>
      <c r="F56" s="13">
        <v>0</v>
      </c>
      <c r="G56" s="13">
        <v>0</v>
      </c>
      <c r="H56" s="13">
        <v>1.6E-2</v>
      </c>
      <c r="I56" s="13">
        <v>33.93</v>
      </c>
      <c r="J56" s="13">
        <v>0.55900000000000005</v>
      </c>
      <c r="K56" s="13">
        <v>3.2000000000000001E-2</v>
      </c>
      <c r="L56" s="13">
        <v>31.24</v>
      </c>
      <c r="M56" s="13">
        <v>0.254</v>
      </c>
      <c r="N56" s="13">
        <v>2.1999999999999999E-2</v>
      </c>
      <c r="O56" s="13">
        <v>0</v>
      </c>
      <c r="P56" s="13">
        <v>102.798</v>
      </c>
      <c r="Q56" s="14">
        <f t="shared" si="0"/>
        <v>62.131482593007306</v>
      </c>
    </row>
    <row r="57" spans="1:17" s="8" customFormat="1" ht="13.8" x14ac:dyDescent="0.3">
      <c r="A57" s="7">
        <v>266</v>
      </c>
      <c r="B57" s="7" t="s">
        <v>73</v>
      </c>
      <c r="C57" s="7" t="s">
        <v>18</v>
      </c>
      <c r="D57" s="13">
        <v>36.409999999999997</v>
      </c>
      <c r="E57" s="13">
        <v>0.11700000000000001</v>
      </c>
      <c r="F57" s="13">
        <v>0</v>
      </c>
      <c r="G57" s="13">
        <v>6.3E-2</v>
      </c>
      <c r="H57" s="13">
        <v>3.2000000000000001E-2</v>
      </c>
      <c r="I57" s="13">
        <v>33.94</v>
      </c>
      <c r="J57" s="13">
        <v>0.56399999999999995</v>
      </c>
      <c r="K57" s="13">
        <v>0</v>
      </c>
      <c r="L57" s="13">
        <v>31.43</v>
      </c>
      <c r="M57" s="13">
        <v>0.252</v>
      </c>
      <c r="N57" s="13">
        <v>0</v>
      </c>
      <c r="O57" s="13">
        <v>1.0999999999999999E-2</v>
      </c>
      <c r="P57" s="13">
        <v>102.819</v>
      </c>
      <c r="Q57" s="14">
        <f t="shared" si="0"/>
        <v>62.267118238937634</v>
      </c>
    </row>
    <row r="58" spans="1:17" s="8" customFormat="1" ht="13.8" x14ac:dyDescent="0.3"/>
    <row r="59" spans="1:17" s="8" customFormat="1" ht="13.8" x14ac:dyDescent="0.3">
      <c r="A59" s="8" t="s">
        <v>74</v>
      </c>
    </row>
    <row r="60" spans="1:17" s="8" customFormat="1" ht="13.8" x14ac:dyDescent="0.3"/>
    <row r="61" spans="1:17" s="8" customFormat="1" x14ac:dyDescent="0.3">
      <c r="A61" s="9" t="s">
        <v>72</v>
      </c>
      <c r="B61" s="7"/>
      <c r="C61" s="7"/>
    </row>
    <row r="62" spans="1:17" s="8" customFormat="1" ht="13.8" x14ac:dyDescent="0.3">
      <c r="A62" s="7"/>
      <c r="B62" s="7"/>
      <c r="C62" s="7"/>
    </row>
    <row r="63" spans="1:17" s="8" customFormat="1" ht="13.8" x14ac:dyDescent="0.3">
      <c r="A63" s="19" t="s">
        <v>22</v>
      </c>
      <c r="B63" s="19" t="s">
        <v>1</v>
      </c>
      <c r="C63" s="19" t="s">
        <v>2</v>
      </c>
      <c r="D63" s="20" t="s">
        <v>3</v>
      </c>
      <c r="E63" s="20" t="s">
        <v>4</v>
      </c>
      <c r="F63" s="20" t="s">
        <v>5</v>
      </c>
      <c r="G63" s="20" t="s">
        <v>6</v>
      </c>
      <c r="H63" s="20" t="s">
        <v>7</v>
      </c>
      <c r="I63" s="20" t="s">
        <v>8</v>
      </c>
      <c r="J63" s="20" t="s">
        <v>9</v>
      </c>
      <c r="K63" s="20" t="s">
        <v>10</v>
      </c>
      <c r="L63" s="20" t="s">
        <v>11</v>
      </c>
      <c r="M63" s="20" t="s">
        <v>12</v>
      </c>
      <c r="N63" s="20" t="s">
        <v>13</v>
      </c>
      <c r="O63" s="20" t="s">
        <v>14</v>
      </c>
      <c r="P63" s="20" t="s">
        <v>15</v>
      </c>
      <c r="Q63" s="20" t="s">
        <v>23</v>
      </c>
    </row>
    <row r="64" spans="1:17" s="8" customFormat="1" ht="13.8" x14ac:dyDescent="0.3">
      <c r="A64" s="7"/>
      <c r="B64" s="7"/>
      <c r="C64" s="7"/>
    </row>
    <row r="65" spans="1:17" s="8" customFormat="1" ht="13.8" x14ac:dyDescent="0.3">
      <c r="A65" s="7">
        <v>209</v>
      </c>
      <c r="B65" s="7" t="s">
        <v>21</v>
      </c>
      <c r="C65" s="7" t="s">
        <v>24</v>
      </c>
      <c r="D65" s="13">
        <v>50.27</v>
      </c>
      <c r="E65" s="13">
        <v>1.407</v>
      </c>
      <c r="F65" s="13">
        <v>2.6</v>
      </c>
      <c r="G65" s="13">
        <v>1.4999999999999999E-2</v>
      </c>
      <c r="H65" s="13">
        <v>5.0000000000000001E-3</v>
      </c>
      <c r="I65" s="13">
        <v>8.91</v>
      </c>
      <c r="J65" s="13">
        <v>0.14000000000000001</v>
      </c>
      <c r="K65" s="13">
        <v>1E-3</v>
      </c>
      <c r="L65" s="13">
        <v>14</v>
      </c>
      <c r="M65" s="13">
        <v>21.6</v>
      </c>
      <c r="N65" s="13">
        <v>0.53600000000000003</v>
      </c>
      <c r="O65" s="13">
        <v>0</v>
      </c>
      <c r="P65" s="13">
        <v>99.483999999999995</v>
      </c>
      <c r="Q65" s="15">
        <f>(L65/40.32)/((L65/40.32)+(I65/71.85))</f>
        <v>0.73684145756162389</v>
      </c>
    </row>
    <row r="66" spans="1:17" s="8" customFormat="1" ht="13.8" x14ac:dyDescent="0.3">
      <c r="A66" s="7">
        <v>210</v>
      </c>
      <c r="B66" s="7" t="s">
        <v>21</v>
      </c>
      <c r="C66" s="7" t="s">
        <v>24</v>
      </c>
      <c r="D66" s="13">
        <v>50.29</v>
      </c>
      <c r="E66" s="13">
        <v>1.407</v>
      </c>
      <c r="F66" s="13">
        <v>2.5299999999999998</v>
      </c>
      <c r="G66" s="13">
        <v>0</v>
      </c>
      <c r="H66" s="13">
        <v>5.3999999999999999E-2</v>
      </c>
      <c r="I66" s="13">
        <v>8.81</v>
      </c>
      <c r="J66" s="13">
        <v>0.13500000000000001</v>
      </c>
      <c r="K66" s="13">
        <v>0</v>
      </c>
      <c r="L66" s="13">
        <v>13.98</v>
      </c>
      <c r="M66" s="13">
        <v>21.41</v>
      </c>
      <c r="N66" s="13">
        <v>0.53</v>
      </c>
      <c r="O66" s="13">
        <v>0</v>
      </c>
      <c r="P66" s="13">
        <v>99.146000000000001</v>
      </c>
      <c r="Q66" s="15">
        <f t="shared" ref="Q66:Q87" si="1">(L66/40.32)/((L66/40.32)+(I66/71.85))</f>
        <v>0.73874836340433081</v>
      </c>
    </row>
    <row r="67" spans="1:17" s="8" customFormat="1" ht="13.8" x14ac:dyDescent="0.3">
      <c r="A67" s="7">
        <v>211</v>
      </c>
      <c r="B67" s="7" t="s">
        <v>21</v>
      </c>
      <c r="C67" s="7" t="s">
        <v>24</v>
      </c>
      <c r="D67" s="13">
        <v>50.21</v>
      </c>
      <c r="E67" s="13">
        <v>1.425</v>
      </c>
      <c r="F67" s="13">
        <v>2.74</v>
      </c>
      <c r="G67" s="13">
        <v>2.5999999999999999E-2</v>
      </c>
      <c r="H67" s="13">
        <v>1.7000000000000001E-2</v>
      </c>
      <c r="I67" s="13">
        <v>8.99</v>
      </c>
      <c r="J67" s="13">
        <v>0.36699999999999999</v>
      </c>
      <c r="K67" s="13">
        <v>0</v>
      </c>
      <c r="L67" s="13">
        <v>13.96</v>
      </c>
      <c r="M67" s="13">
        <v>21.68</v>
      </c>
      <c r="N67" s="13">
        <v>0.52600000000000002</v>
      </c>
      <c r="O67" s="13">
        <v>6.0000000000000001E-3</v>
      </c>
      <c r="P67" s="13">
        <v>99.947000000000003</v>
      </c>
      <c r="Q67" s="15">
        <f t="shared" si="1"/>
        <v>0.73454701081535678</v>
      </c>
    </row>
    <row r="68" spans="1:17" s="8" customFormat="1" ht="13.8" x14ac:dyDescent="0.3">
      <c r="A68" s="7">
        <v>212</v>
      </c>
      <c r="B68" s="7" t="s">
        <v>21</v>
      </c>
      <c r="C68" s="7" t="s">
        <v>24</v>
      </c>
      <c r="D68" s="13">
        <v>50</v>
      </c>
      <c r="E68" s="13">
        <v>1.456</v>
      </c>
      <c r="F68" s="13">
        <v>2.79</v>
      </c>
      <c r="G68" s="13">
        <v>1.7000000000000001E-2</v>
      </c>
      <c r="H68" s="13">
        <v>3.5000000000000003E-2</v>
      </c>
      <c r="I68" s="13">
        <v>8.76</v>
      </c>
      <c r="J68" s="13">
        <v>6.6000000000000003E-2</v>
      </c>
      <c r="K68" s="13">
        <v>0</v>
      </c>
      <c r="L68" s="13">
        <v>13.82</v>
      </c>
      <c r="M68" s="13">
        <v>22.04</v>
      </c>
      <c r="N68" s="13">
        <v>0.57099999999999995</v>
      </c>
      <c r="O68" s="13">
        <v>0</v>
      </c>
      <c r="P68" s="13">
        <v>99.554000000000002</v>
      </c>
      <c r="Q68" s="15">
        <f t="shared" si="1"/>
        <v>0.73762366749761654</v>
      </c>
    </row>
    <row r="69" spans="1:17" s="8" customFormat="1" ht="13.8" x14ac:dyDescent="0.3">
      <c r="A69" s="7">
        <v>213</v>
      </c>
      <c r="B69" s="7" t="s">
        <v>21</v>
      </c>
      <c r="C69" s="7" t="s">
        <v>24</v>
      </c>
      <c r="D69" s="13">
        <v>50.37</v>
      </c>
      <c r="E69" s="13">
        <v>1.627</v>
      </c>
      <c r="F69" s="13">
        <v>2.68</v>
      </c>
      <c r="G69" s="13">
        <v>0</v>
      </c>
      <c r="H69" s="13">
        <v>0</v>
      </c>
      <c r="I69" s="13">
        <v>9.02</v>
      </c>
      <c r="J69" s="13">
        <v>0.17</v>
      </c>
      <c r="K69" s="13">
        <v>0.02</v>
      </c>
      <c r="L69" s="13">
        <v>14</v>
      </c>
      <c r="M69" s="13">
        <v>21.5</v>
      </c>
      <c r="N69" s="13">
        <v>0.48799999999999999</v>
      </c>
      <c r="O69" s="13">
        <v>0</v>
      </c>
      <c r="P69" s="13">
        <v>99.875</v>
      </c>
      <c r="Q69" s="15">
        <f t="shared" si="1"/>
        <v>0.73445530709125029</v>
      </c>
    </row>
    <row r="70" spans="1:17" s="8" customFormat="1" ht="13.8" x14ac:dyDescent="0.3">
      <c r="A70" s="7">
        <v>214</v>
      </c>
      <c r="B70" s="7" t="s">
        <v>21</v>
      </c>
      <c r="C70" s="7" t="s">
        <v>24</v>
      </c>
      <c r="D70" s="13">
        <v>51</v>
      </c>
      <c r="E70" s="13">
        <v>1.024</v>
      </c>
      <c r="F70" s="13">
        <v>2.86</v>
      </c>
      <c r="G70" s="13">
        <v>1.4999999999999999E-2</v>
      </c>
      <c r="H70" s="13">
        <v>0</v>
      </c>
      <c r="I70" s="13">
        <v>8.07</v>
      </c>
      <c r="J70" s="13">
        <v>0.14000000000000001</v>
      </c>
      <c r="K70" s="13">
        <v>5.3999999999999999E-2</v>
      </c>
      <c r="L70" s="13">
        <v>13.71</v>
      </c>
      <c r="M70" s="13">
        <v>22.4</v>
      </c>
      <c r="N70" s="13">
        <v>0.86</v>
      </c>
      <c r="O70" s="13">
        <v>0</v>
      </c>
      <c r="P70" s="13">
        <v>100.134</v>
      </c>
      <c r="Q70" s="15">
        <f t="shared" si="1"/>
        <v>0.75170100497853432</v>
      </c>
    </row>
    <row r="71" spans="1:17" s="8" customFormat="1" ht="13.8" x14ac:dyDescent="0.3">
      <c r="A71" s="7">
        <v>215</v>
      </c>
      <c r="B71" s="7" t="s">
        <v>21</v>
      </c>
      <c r="C71" s="7" t="s">
        <v>24</v>
      </c>
      <c r="D71" s="13">
        <v>50.35</v>
      </c>
      <c r="E71" s="13">
        <v>1.544</v>
      </c>
      <c r="F71" s="13">
        <v>3.21</v>
      </c>
      <c r="G71" s="13">
        <v>0</v>
      </c>
      <c r="H71" s="13">
        <v>0</v>
      </c>
      <c r="I71" s="13">
        <v>8.11</v>
      </c>
      <c r="J71" s="13">
        <v>0.17499999999999999</v>
      </c>
      <c r="K71" s="13">
        <v>0</v>
      </c>
      <c r="L71" s="13">
        <v>13.56</v>
      </c>
      <c r="M71" s="13">
        <v>22.65</v>
      </c>
      <c r="N71" s="13">
        <v>0.83499999999999996</v>
      </c>
      <c r="O71" s="13">
        <v>0</v>
      </c>
      <c r="P71" s="13">
        <v>100.434</v>
      </c>
      <c r="Q71" s="15">
        <f t="shared" si="1"/>
        <v>0.74871288388704915</v>
      </c>
    </row>
    <row r="72" spans="1:17" s="8" customFormat="1" ht="13.8" x14ac:dyDescent="0.3">
      <c r="A72" s="7">
        <v>216</v>
      </c>
      <c r="B72" s="7" t="s">
        <v>21</v>
      </c>
      <c r="C72" s="7" t="s">
        <v>24</v>
      </c>
      <c r="D72" s="13">
        <v>50.44</v>
      </c>
      <c r="E72" s="13">
        <v>1.3380000000000001</v>
      </c>
      <c r="F72" s="13">
        <v>2.46</v>
      </c>
      <c r="G72" s="13">
        <v>4.1000000000000002E-2</v>
      </c>
      <c r="H72" s="13">
        <v>0</v>
      </c>
      <c r="I72" s="13">
        <v>9.15</v>
      </c>
      <c r="J72" s="13">
        <v>0.214</v>
      </c>
      <c r="K72" s="13">
        <v>0</v>
      </c>
      <c r="L72" s="13">
        <v>14.22</v>
      </c>
      <c r="M72" s="13">
        <v>21.4</v>
      </c>
      <c r="N72" s="13">
        <v>0.56399999999999995</v>
      </c>
      <c r="O72" s="13">
        <v>0</v>
      </c>
      <c r="P72" s="13">
        <v>99.826999999999998</v>
      </c>
      <c r="Q72" s="15">
        <f t="shared" si="1"/>
        <v>0.73470536841083389</v>
      </c>
    </row>
    <row r="73" spans="1:17" s="8" customFormat="1" ht="13.8" x14ac:dyDescent="0.3">
      <c r="A73" s="7">
        <v>217</v>
      </c>
      <c r="B73" s="7" t="s">
        <v>21</v>
      </c>
      <c r="C73" s="7" t="s">
        <v>24</v>
      </c>
      <c r="D73" s="13">
        <v>49.36</v>
      </c>
      <c r="E73" s="13">
        <v>2.16</v>
      </c>
      <c r="F73" s="13">
        <v>3.51</v>
      </c>
      <c r="G73" s="13">
        <v>0</v>
      </c>
      <c r="H73" s="13">
        <v>0</v>
      </c>
      <c r="I73" s="13">
        <v>9.51</v>
      </c>
      <c r="J73" s="13">
        <v>0.17899999999999999</v>
      </c>
      <c r="K73" s="13">
        <v>0</v>
      </c>
      <c r="L73" s="13">
        <v>13.47</v>
      </c>
      <c r="M73" s="13">
        <v>21.55</v>
      </c>
      <c r="N73" s="13">
        <v>0.63700000000000001</v>
      </c>
      <c r="O73" s="13">
        <v>1.6E-2</v>
      </c>
      <c r="P73" s="13">
        <v>100.392</v>
      </c>
      <c r="Q73" s="15">
        <f t="shared" si="1"/>
        <v>0.71623341634457904</v>
      </c>
    </row>
    <row r="74" spans="1:17" s="8" customFormat="1" ht="13.8" x14ac:dyDescent="0.3">
      <c r="A74" s="7">
        <v>218</v>
      </c>
      <c r="B74" s="7" t="s">
        <v>21</v>
      </c>
      <c r="C74" s="7" t="s">
        <v>24</v>
      </c>
      <c r="D74" s="13">
        <v>50.04</v>
      </c>
      <c r="E74" s="13">
        <v>1.4810000000000001</v>
      </c>
      <c r="F74" s="13">
        <v>2.56</v>
      </c>
      <c r="G74" s="13">
        <v>3.3000000000000002E-2</v>
      </c>
      <c r="H74" s="13">
        <v>0</v>
      </c>
      <c r="I74" s="13">
        <v>9.16</v>
      </c>
      <c r="J74" s="13">
        <v>0.19700000000000001</v>
      </c>
      <c r="K74" s="13">
        <v>4.2000000000000003E-2</v>
      </c>
      <c r="L74" s="13">
        <v>14.17</v>
      </c>
      <c r="M74" s="13">
        <v>21.35</v>
      </c>
      <c r="N74" s="13">
        <v>0.52</v>
      </c>
      <c r="O74" s="13">
        <v>0</v>
      </c>
      <c r="P74" s="13">
        <v>99.552000000000007</v>
      </c>
      <c r="Q74" s="15">
        <f t="shared" si="1"/>
        <v>0.73380493377146216</v>
      </c>
    </row>
    <row r="75" spans="1:17" s="8" customFormat="1" ht="13.8" x14ac:dyDescent="0.3">
      <c r="A75" s="7">
        <v>219</v>
      </c>
      <c r="B75" s="7" t="s">
        <v>21</v>
      </c>
      <c r="C75" s="7" t="s">
        <v>24</v>
      </c>
      <c r="D75" s="13">
        <v>50.52</v>
      </c>
      <c r="E75" s="13">
        <v>1.272</v>
      </c>
      <c r="F75" s="13">
        <v>2.71</v>
      </c>
      <c r="G75" s="13">
        <v>2.4E-2</v>
      </c>
      <c r="H75" s="13">
        <v>0.104</v>
      </c>
      <c r="I75" s="13">
        <v>9</v>
      </c>
      <c r="J75" s="13">
        <v>0.20499999999999999</v>
      </c>
      <c r="K75" s="13">
        <v>0</v>
      </c>
      <c r="L75" s="13">
        <v>14.01</v>
      </c>
      <c r="M75" s="13">
        <v>22.11</v>
      </c>
      <c r="N75" s="13">
        <v>0.51600000000000001</v>
      </c>
      <c r="O75" s="13">
        <v>0</v>
      </c>
      <c r="P75" s="13">
        <v>100.47199999999999</v>
      </c>
      <c r="Q75" s="15">
        <f t="shared" si="1"/>
        <v>0.73502709203405481</v>
      </c>
    </row>
    <row r="76" spans="1:17" s="8" customFormat="1" ht="13.8" x14ac:dyDescent="0.3">
      <c r="A76" s="7">
        <v>220</v>
      </c>
      <c r="B76" s="7" t="s">
        <v>21</v>
      </c>
      <c r="C76" s="7" t="s">
        <v>24</v>
      </c>
      <c r="D76" s="13">
        <v>50.17</v>
      </c>
      <c r="E76" s="13">
        <v>1.359</v>
      </c>
      <c r="F76" s="13">
        <v>2.73</v>
      </c>
      <c r="G76" s="13">
        <v>7.0000000000000001E-3</v>
      </c>
      <c r="H76" s="13">
        <v>1.2E-2</v>
      </c>
      <c r="I76" s="13">
        <v>8.9499999999999993</v>
      </c>
      <c r="J76" s="13">
        <v>0.26700000000000002</v>
      </c>
      <c r="K76" s="13">
        <v>4.4999999999999998E-2</v>
      </c>
      <c r="L76" s="13">
        <v>14.02</v>
      </c>
      <c r="M76" s="13">
        <v>21.89</v>
      </c>
      <c r="N76" s="13">
        <v>0.54400000000000004</v>
      </c>
      <c r="O76" s="13">
        <v>0</v>
      </c>
      <c r="P76" s="13">
        <v>99.992000000000004</v>
      </c>
      <c r="Q76" s="15">
        <f t="shared" si="1"/>
        <v>0.73624927916293004</v>
      </c>
    </row>
    <row r="77" spans="1:17" s="8" customFormat="1" ht="13.8" x14ac:dyDescent="0.3">
      <c r="A77" s="7">
        <v>223</v>
      </c>
      <c r="B77" s="7" t="s">
        <v>21</v>
      </c>
      <c r="C77" s="7" t="s">
        <v>24</v>
      </c>
      <c r="D77" s="13">
        <v>48.03</v>
      </c>
      <c r="E77" s="13">
        <v>2.39</v>
      </c>
      <c r="F77" s="13">
        <v>4.3499999999999996</v>
      </c>
      <c r="G77" s="13">
        <v>0</v>
      </c>
      <c r="H77" s="13">
        <v>6.3E-2</v>
      </c>
      <c r="I77" s="13">
        <v>9.33</v>
      </c>
      <c r="J77" s="13">
        <v>0.17499999999999999</v>
      </c>
      <c r="K77" s="13">
        <v>6.2E-2</v>
      </c>
      <c r="L77" s="13">
        <v>12.95</v>
      </c>
      <c r="M77" s="13">
        <v>21.48</v>
      </c>
      <c r="N77" s="13">
        <v>0.55500000000000005</v>
      </c>
      <c r="O77" s="13">
        <v>0</v>
      </c>
      <c r="P77" s="13">
        <v>99.385000000000005</v>
      </c>
      <c r="Q77" s="15">
        <f t="shared" si="1"/>
        <v>0.71209766461859392</v>
      </c>
    </row>
    <row r="78" spans="1:17" s="8" customFormat="1" ht="13.8" x14ac:dyDescent="0.3">
      <c r="A78" s="7"/>
      <c r="B78" s="7"/>
      <c r="C78" s="7"/>
      <c r="Q78" s="15"/>
    </row>
    <row r="79" spans="1:17" s="8" customFormat="1" ht="13.8" x14ac:dyDescent="0.3">
      <c r="A79" s="7">
        <v>248</v>
      </c>
      <c r="B79" s="7" t="s">
        <v>75</v>
      </c>
      <c r="C79" s="7" t="s">
        <v>24</v>
      </c>
      <c r="D79" s="13">
        <v>47.78</v>
      </c>
      <c r="E79" s="13">
        <v>2.41</v>
      </c>
      <c r="F79" s="13">
        <v>4.4400000000000004</v>
      </c>
      <c r="G79" s="13">
        <v>3.3000000000000002E-2</v>
      </c>
      <c r="H79" s="13">
        <v>0.14799999999999999</v>
      </c>
      <c r="I79" s="13">
        <v>9.51</v>
      </c>
      <c r="J79" s="13">
        <v>0.127</v>
      </c>
      <c r="K79" s="13">
        <v>0</v>
      </c>
      <c r="L79" s="13">
        <v>12.86</v>
      </c>
      <c r="M79" s="13">
        <v>21.37</v>
      </c>
      <c r="N79" s="13">
        <v>0.64300000000000002</v>
      </c>
      <c r="O79" s="13">
        <v>0</v>
      </c>
      <c r="P79" s="13">
        <v>99.32</v>
      </c>
      <c r="Q79" s="15">
        <f t="shared" si="1"/>
        <v>0.70672084300686033</v>
      </c>
    </row>
    <row r="80" spans="1:17" s="8" customFormat="1" ht="13.8" x14ac:dyDescent="0.3">
      <c r="A80" s="7">
        <v>249</v>
      </c>
      <c r="B80" s="7" t="s">
        <v>25</v>
      </c>
      <c r="C80" s="7" t="s">
        <v>24</v>
      </c>
      <c r="D80" s="13">
        <v>48.83</v>
      </c>
      <c r="E80" s="13">
        <v>1.75</v>
      </c>
      <c r="F80" s="13">
        <v>3.39</v>
      </c>
      <c r="G80" s="13">
        <v>2E-3</v>
      </c>
      <c r="H80" s="13">
        <v>2E-3</v>
      </c>
      <c r="I80" s="13">
        <v>9.18</v>
      </c>
      <c r="J80" s="13">
        <v>0.245</v>
      </c>
      <c r="K80" s="13">
        <v>0</v>
      </c>
      <c r="L80" s="13">
        <v>13.39</v>
      </c>
      <c r="M80" s="13">
        <v>21.35</v>
      </c>
      <c r="N80" s="13">
        <v>0.57699999999999996</v>
      </c>
      <c r="O80" s="13">
        <v>1.7000000000000001E-2</v>
      </c>
      <c r="P80" s="13">
        <v>98.731999999999999</v>
      </c>
      <c r="Q80" s="15">
        <f t="shared" si="1"/>
        <v>0.72216253439493849</v>
      </c>
    </row>
    <row r="81" spans="1:24" s="8" customFormat="1" ht="13.8" x14ac:dyDescent="0.3">
      <c r="A81" s="7">
        <v>250</v>
      </c>
      <c r="B81" s="7" t="s">
        <v>25</v>
      </c>
      <c r="C81" s="7" t="s">
        <v>24</v>
      </c>
      <c r="D81" s="13">
        <v>48.41</v>
      </c>
      <c r="E81" s="13">
        <v>1.86</v>
      </c>
      <c r="F81" s="13">
        <v>3.72</v>
      </c>
      <c r="G81" s="13">
        <v>0</v>
      </c>
      <c r="H81" s="13">
        <v>7.0000000000000001E-3</v>
      </c>
      <c r="I81" s="13">
        <v>9.0399999999999991</v>
      </c>
      <c r="J81" s="13">
        <v>0.22700000000000001</v>
      </c>
      <c r="K81" s="13">
        <v>0.01</v>
      </c>
      <c r="L81" s="13">
        <v>13.31</v>
      </c>
      <c r="M81" s="13">
        <v>21.51</v>
      </c>
      <c r="N81" s="13">
        <v>0.58099999999999996</v>
      </c>
      <c r="O81" s="13">
        <v>0</v>
      </c>
      <c r="P81" s="13">
        <v>98.674999999999997</v>
      </c>
      <c r="Q81" s="15">
        <f t="shared" si="1"/>
        <v>0.72403974723812836</v>
      </c>
    </row>
    <row r="82" spans="1:24" s="8" customFormat="1" ht="13.8" x14ac:dyDescent="0.3">
      <c r="A82" s="7">
        <v>251</v>
      </c>
      <c r="B82" s="7" t="s">
        <v>25</v>
      </c>
      <c r="C82" s="7" t="s">
        <v>24</v>
      </c>
      <c r="D82" s="13">
        <v>47.69</v>
      </c>
      <c r="E82" s="13">
        <v>2.41</v>
      </c>
      <c r="F82" s="13">
        <v>4.6399999999999997</v>
      </c>
      <c r="G82" s="13">
        <v>0</v>
      </c>
      <c r="H82" s="13">
        <v>0.02</v>
      </c>
      <c r="I82" s="13">
        <v>9.33</v>
      </c>
      <c r="J82" s="13">
        <v>0.26200000000000001</v>
      </c>
      <c r="K82" s="13">
        <v>3.9E-2</v>
      </c>
      <c r="L82" s="13">
        <v>12.75</v>
      </c>
      <c r="M82" s="13">
        <v>21.38</v>
      </c>
      <c r="N82" s="13">
        <v>0.61399999999999999</v>
      </c>
      <c r="O82" s="13">
        <v>4.0000000000000001E-3</v>
      </c>
      <c r="P82" s="13">
        <v>99.138999999999996</v>
      </c>
      <c r="Q82" s="15">
        <f t="shared" si="1"/>
        <v>0.70889620777527595</v>
      </c>
    </row>
    <row r="83" spans="1:24" s="8" customFormat="1" ht="13.8" x14ac:dyDescent="0.3">
      <c r="A83" s="7">
        <v>252</v>
      </c>
      <c r="B83" s="7" t="s">
        <v>25</v>
      </c>
      <c r="C83" s="7" t="s">
        <v>24</v>
      </c>
      <c r="D83" s="13">
        <v>50.36</v>
      </c>
      <c r="E83" s="13">
        <v>1.339</v>
      </c>
      <c r="F83" s="13">
        <v>2.76</v>
      </c>
      <c r="G83" s="13">
        <v>3.3000000000000002E-2</v>
      </c>
      <c r="H83" s="13">
        <v>0</v>
      </c>
      <c r="I83" s="13">
        <v>8.69</v>
      </c>
      <c r="J83" s="13">
        <v>0.26700000000000002</v>
      </c>
      <c r="K83" s="13">
        <v>1.4999999999999999E-2</v>
      </c>
      <c r="L83" s="13">
        <v>13.9</v>
      </c>
      <c r="M83" s="13">
        <v>21.78</v>
      </c>
      <c r="N83" s="13">
        <v>0.57799999999999996</v>
      </c>
      <c r="O83" s="13">
        <v>0</v>
      </c>
      <c r="P83" s="13">
        <v>99.721999999999994</v>
      </c>
      <c r="Q83" s="15">
        <f t="shared" si="1"/>
        <v>0.74028471514031846</v>
      </c>
    </row>
    <row r="84" spans="1:24" s="8" customFormat="1" ht="13.8" x14ac:dyDescent="0.3">
      <c r="A84" s="7">
        <v>253</v>
      </c>
      <c r="B84" s="7" t="s">
        <v>25</v>
      </c>
      <c r="C84" s="7" t="s">
        <v>24</v>
      </c>
      <c r="D84" s="13">
        <v>48.52</v>
      </c>
      <c r="E84" s="13">
        <v>2.0699999999999998</v>
      </c>
      <c r="F84" s="13">
        <v>4.0199999999999996</v>
      </c>
      <c r="G84" s="13">
        <v>2.1000000000000001E-2</v>
      </c>
      <c r="H84" s="13">
        <v>7.8E-2</v>
      </c>
      <c r="I84" s="13">
        <v>9.3000000000000007</v>
      </c>
      <c r="J84" s="13">
        <v>0.223</v>
      </c>
      <c r="K84" s="13">
        <v>0</v>
      </c>
      <c r="L84" s="13">
        <v>13.26</v>
      </c>
      <c r="M84" s="13">
        <v>21.17</v>
      </c>
      <c r="N84" s="13">
        <v>0.63200000000000001</v>
      </c>
      <c r="O84" s="13">
        <v>1.4E-2</v>
      </c>
      <c r="P84" s="13">
        <v>99.307000000000002</v>
      </c>
      <c r="Q84" s="15">
        <f t="shared" si="1"/>
        <v>0.71757624234865069</v>
      </c>
    </row>
    <row r="85" spans="1:24" s="8" customFormat="1" ht="13.8" x14ac:dyDescent="0.3">
      <c r="A85" s="7">
        <v>254</v>
      </c>
      <c r="B85" s="7" t="s">
        <v>25</v>
      </c>
      <c r="C85" s="7" t="s">
        <v>24</v>
      </c>
      <c r="D85" s="13">
        <v>50.18</v>
      </c>
      <c r="E85" s="13">
        <v>1.349</v>
      </c>
      <c r="F85" s="13">
        <v>2.71</v>
      </c>
      <c r="G85" s="13">
        <v>0.04</v>
      </c>
      <c r="H85" s="13">
        <v>0</v>
      </c>
      <c r="I85" s="13">
        <v>8.66</v>
      </c>
      <c r="J85" s="13">
        <v>0.223</v>
      </c>
      <c r="K85" s="13">
        <v>0</v>
      </c>
      <c r="L85" s="13">
        <v>13.76</v>
      </c>
      <c r="M85" s="13">
        <v>21.76</v>
      </c>
      <c r="N85" s="13">
        <v>0.56399999999999995</v>
      </c>
      <c r="O85" s="13">
        <v>5.0000000000000001E-3</v>
      </c>
      <c r="P85" s="13">
        <v>99.25</v>
      </c>
      <c r="Q85" s="15">
        <f t="shared" si="1"/>
        <v>0.73900127011919026</v>
      </c>
    </row>
    <row r="86" spans="1:24" s="8" customFormat="1" ht="13.8" x14ac:dyDescent="0.3">
      <c r="A86" s="7">
        <v>255</v>
      </c>
      <c r="B86" s="7" t="s">
        <v>25</v>
      </c>
      <c r="C86" s="7" t="s">
        <v>24</v>
      </c>
      <c r="D86" s="13">
        <v>47.73</v>
      </c>
      <c r="E86" s="13">
        <v>2.3199999999999998</v>
      </c>
      <c r="F86" s="13">
        <v>4.37</v>
      </c>
      <c r="G86" s="13">
        <v>0.05</v>
      </c>
      <c r="H86" s="13">
        <v>0</v>
      </c>
      <c r="I86" s="13">
        <v>9.73</v>
      </c>
      <c r="J86" s="13">
        <v>0.188</v>
      </c>
      <c r="K86" s="13">
        <v>0</v>
      </c>
      <c r="L86" s="13">
        <v>12.87</v>
      </c>
      <c r="M86" s="13">
        <v>21.45</v>
      </c>
      <c r="N86" s="13">
        <v>0.61099999999999999</v>
      </c>
      <c r="O86" s="13">
        <v>0</v>
      </c>
      <c r="P86" s="13">
        <v>99.317999999999998</v>
      </c>
      <c r="Q86" s="15">
        <f t="shared" si="1"/>
        <v>0.70212094229782296</v>
      </c>
    </row>
    <row r="87" spans="1:24" s="8" customFormat="1" ht="13.8" x14ac:dyDescent="0.3">
      <c r="A87" s="7">
        <v>256</v>
      </c>
      <c r="B87" s="7" t="s">
        <v>25</v>
      </c>
      <c r="C87" s="7" t="s">
        <v>24</v>
      </c>
      <c r="D87" s="13">
        <v>48.69</v>
      </c>
      <c r="E87" s="13">
        <v>2.38</v>
      </c>
      <c r="F87" s="13">
        <v>4.12</v>
      </c>
      <c r="G87" s="13">
        <v>5.0000000000000001E-3</v>
      </c>
      <c r="H87" s="13">
        <v>3.7999999999999999E-2</v>
      </c>
      <c r="I87" s="13">
        <v>9.17</v>
      </c>
      <c r="J87" s="13">
        <v>0.122</v>
      </c>
      <c r="K87" s="13">
        <v>8.2000000000000003E-2</v>
      </c>
      <c r="L87" s="13">
        <v>13.06</v>
      </c>
      <c r="M87" s="13">
        <v>21.69</v>
      </c>
      <c r="N87" s="13">
        <v>0.56399999999999995</v>
      </c>
      <c r="O87" s="13">
        <v>8.0000000000000002E-3</v>
      </c>
      <c r="P87" s="13">
        <v>99.929000000000002</v>
      </c>
      <c r="Q87" s="15">
        <f t="shared" si="1"/>
        <v>0.71734905573400842</v>
      </c>
    </row>
    <row r="88" spans="1:24" s="8" customFormat="1" ht="13.8" x14ac:dyDescent="0.3"/>
    <row r="89" spans="1:24" s="8" customFormat="1" ht="13.8" x14ac:dyDescent="0.3">
      <c r="A89" s="8" t="s">
        <v>76</v>
      </c>
    </row>
    <row r="90" spans="1:24" s="8" customFormat="1" ht="13.8" x14ac:dyDescent="0.3"/>
    <row r="91" spans="1:24" s="8" customFormat="1" x14ac:dyDescent="0.3">
      <c r="A91" s="9" t="s">
        <v>77</v>
      </c>
      <c r="B91" s="7"/>
      <c r="C91" s="7"/>
      <c r="R91" s="7"/>
      <c r="S91" s="7"/>
      <c r="T91" s="7"/>
    </row>
    <row r="92" spans="1:24" s="8" customFormat="1" ht="13.8" x14ac:dyDescent="0.3">
      <c r="A92" s="7"/>
      <c r="B92" s="7"/>
      <c r="C92" s="7"/>
      <c r="R92" s="7"/>
      <c r="S92" s="7"/>
      <c r="T92" s="7"/>
      <c r="X92" s="7" t="s">
        <v>79</v>
      </c>
    </row>
    <row r="93" spans="1:24" s="8" customFormat="1" ht="13.8" x14ac:dyDescent="0.3">
      <c r="A93" s="19" t="s">
        <v>22</v>
      </c>
      <c r="B93" s="19" t="s">
        <v>1</v>
      </c>
      <c r="C93" s="19"/>
      <c r="D93" s="20" t="s">
        <v>3</v>
      </c>
      <c r="E93" s="20" t="s">
        <v>4</v>
      </c>
      <c r="F93" s="20" t="s">
        <v>5</v>
      </c>
      <c r="G93" s="20" t="s">
        <v>6</v>
      </c>
      <c r="H93" s="20" t="s">
        <v>7</v>
      </c>
      <c r="I93" s="20" t="s">
        <v>8</v>
      </c>
      <c r="J93" s="20" t="s">
        <v>9</v>
      </c>
      <c r="K93" s="20" t="s">
        <v>10</v>
      </c>
      <c r="L93" s="20" t="s">
        <v>11</v>
      </c>
      <c r="M93" s="20" t="s">
        <v>12</v>
      </c>
      <c r="N93" s="20" t="s">
        <v>13</v>
      </c>
      <c r="O93" s="20" t="s">
        <v>14</v>
      </c>
      <c r="P93" s="20" t="s">
        <v>15</v>
      </c>
      <c r="Q93" s="20"/>
      <c r="R93" s="19" t="s">
        <v>26</v>
      </c>
      <c r="S93" s="19" t="s">
        <v>27</v>
      </c>
      <c r="T93" s="19"/>
      <c r="U93" s="20" t="s">
        <v>26</v>
      </c>
      <c r="V93" s="20" t="s">
        <v>28</v>
      </c>
      <c r="W93" s="20" t="s">
        <v>29</v>
      </c>
      <c r="X93" s="19" t="s">
        <v>78</v>
      </c>
    </row>
    <row r="94" spans="1:24" s="8" customFormat="1" ht="13.8" x14ac:dyDescent="0.3">
      <c r="A94" s="7"/>
      <c r="B94" s="7"/>
      <c r="C94" s="7"/>
      <c r="R94" s="7"/>
      <c r="S94" s="7"/>
      <c r="T94" s="7"/>
    </row>
    <row r="95" spans="1:24" s="8" customFormat="1" ht="13.8" x14ac:dyDescent="0.3">
      <c r="A95" s="7">
        <v>71</v>
      </c>
      <c r="B95" s="7" t="s">
        <v>17</v>
      </c>
      <c r="C95" s="7" t="s">
        <v>30</v>
      </c>
      <c r="D95" s="13">
        <v>55.32</v>
      </c>
      <c r="E95" s="13">
        <v>6.8000000000000005E-2</v>
      </c>
      <c r="F95" s="13">
        <v>26.82</v>
      </c>
      <c r="G95" s="13">
        <v>0</v>
      </c>
      <c r="H95" s="13">
        <v>0</v>
      </c>
      <c r="I95" s="13">
        <v>0.56100000000000005</v>
      </c>
      <c r="J95" s="13">
        <v>2.5999999999999999E-2</v>
      </c>
      <c r="K95" s="13">
        <v>0</v>
      </c>
      <c r="L95" s="13">
        <v>3.2000000000000001E-2</v>
      </c>
      <c r="M95" s="13">
        <v>9.43</v>
      </c>
      <c r="N95" s="13">
        <v>5.77</v>
      </c>
      <c r="O95" s="13">
        <v>0.502</v>
      </c>
      <c r="P95" s="13">
        <v>98.528999999999996</v>
      </c>
      <c r="Q95" s="13"/>
      <c r="R95" s="16">
        <f>(((N95/61.98)*2)/(((N95/61.98)*2)+(M95/56.08)))*100</f>
        <v>52.545064908049845</v>
      </c>
      <c r="S95" s="16">
        <f>100-R95</f>
        <v>47.454935091950155</v>
      </c>
      <c r="T95" s="16"/>
      <c r="U95" s="15">
        <f t="shared" ref="U95:U102" si="2">(((N95/61.98)*2)/(((N95/61.98)*2)+(M95/56.08)+((O95/94.2)*2)))*100</f>
        <v>51.010723556501404</v>
      </c>
      <c r="V95" s="15">
        <f t="shared" ref="V95:V102" si="3">(((O95/61.98)*2)/(((N95/61.98)*2)+(M95/56.08)+((O95/94.2)*2)))*100</f>
        <v>4.4380213562155468</v>
      </c>
      <c r="W95" s="15">
        <f>100-(U95+V95)</f>
        <v>44.551255087283053</v>
      </c>
    </row>
    <row r="96" spans="1:24" s="8" customFormat="1" ht="13.8" x14ac:dyDescent="0.3">
      <c r="A96" s="7">
        <v>72</v>
      </c>
      <c r="B96" s="7" t="s">
        <v>17</v>
      </c>
      <c r="C96" s="7" t="s">
        <v>30</v>
      </c>
      <c r="D96" s="13">
        <v>55.53</v>
      </c>
      <c r="E96" s="13">
        <v>4.8000000000000001E-2</v>
      </c>
      <c r="F96" s="13">
        <v>26.66</v>
      </c>
      <c r="G96" s="13">
        <v>5.0000000000000001E-3</v>
      </c>
      <c r="H96" s="13">
        <v>0</v>
      </c>
      <c r="I96" s="13">
        <v>0.65100000000000002</v>
      </c>
      <c r="J96" s="13">
        <v>8.9999999999999993E-3</v>
      </c>
      <c r="K96" s="13">
        <v>2.1000000000000001E-2</v>
      </c>
      <c r="L96" s="13">
        <v>2.4E-2</v>
      </c>
      <c r="M96" s="13">
        <v>9.51</v>
      </c>
      <c r="N96" s="13">
        <v>5.77</v>
      </c>
      <c r="O96" s="13">
        <v>0.52300000000000002</v>
      </c>
      <c r="P96" s="13">
        <v>98.751999999999995</v>
      </c>
      <c r="Q96" s="13"/>
      <c r="R96" s="16">
        <f t="shared" ref="R96:R126" si="4">(((N96/61.98)*2)/(((N96/61.98)*2)+(M96/56.08)))*100</f>
        <v>52.334373557023206</v>
      </c>
      <c r="S96" s="16">
        <f t="shared" ref="S96:S126" si="5">100-R96</f>
        <v>47.665626442976794</v>
      </c>
      <c r="T96" s="16"/>
      <c r="U96" s="15">
        <f t="shared" si="2"/>
        <v>50.750381900937612</v>
      </c>
      <c r="V96" s="15">
        <f t="shared" si="3"/>
        <v>4.6000779435338597</v>
      </c>
      <c r="W96" s="15">
        <f t="shared" ref="W96:W126" si="6">100-(U96+V96)</f>
        <v>44.649540155528527</v>
      </c>
    </row>
    <row r="97" spans="1:24" s="8" customFormat="1" ht="13.8" x14ac:dyDescent="0.3">
      <c r="A97" s="7">
        <v>73</v>
      </c>
      <c r="B97" s="7" t="s">
        <v>17</v>
      </c>
      <c r="C97" s="7" t="s">
        <v>30</v>
      </c>
      <c r="D97" s="13">
        <v>55.01</v>
      </c>
      <c r="E97" s="13">
        <v>0.16500000000000001</v>
      </c>
      <c r="F97" s="13">
        <v>26.65</v>
      </c>
      <c r="G97" s="13">
        <v>2E-3</v>
      </c>
      <c r="H97" s="13">
        <v>1.7000000000000001E-2</v>
      </c>
      <c r="I97" s="13">
        <v>0.68</v>
      </c>
      <c r="J97" s="13">
        <v>7.9000000000000001E-2</v>
      </c>
      <c r="K97" s="13">
        <v>0</v>
      </c>
      <c r="L97" s="13">
        <v>3.5999999999999997E-2</v>
      </c>
      <c r="M97" s="13">
        <v>9.59</v>
      </c>
      <c r="N97" s="13">
        <v>5.76</v>
      </c>
      <c r="O97" s="13">
        <v>0.48699999999999999</v>
      </c>
      <c r="P97" s="13">
        <v>98.474999999999994</v>
      </c>
      <c r="Q97" s="13"/>
      <c r="R97" s="16">
        <f t="shared" si="4"/>
        <v>52.082076712442735</v>
      </c>
      <c r="S97" s="16">
        <f t="shared" si="5"/>
        <v>47.917923287557265</v>
      </c>
      <c r="T97" s="16"/>
      <c r="U97" s="15">
        <f t="shared" si="2"/>
        <v>50.615584713006733</v>
      </c>
      <c r="V97" s="15">
        <f t="shared" si="3"/>
        <v>4.2794773880615065</v>
      </c>
      <c r="W97" s="15">
        <f t="shared" si="6"/>
        <v>45.104937898931759</v>
      </c>
    </row>
    <row r="98" spans="1:24" s="8" customFormat="1" ht="13.8" x14ac:dyDescent="0.3">
      <c r="A98" s="7">
        <v>74</v>
      </c>
      <c r="B98" s="7" t="s">
        <v>17</v>
      </c>
      <c r="C98" s="7" t="s">
        <v>30</v>
      </c>
      <c r="D98" s="13">
        <v>53.95</v>
      </c>
      <c r="E98" s="13">
        <v>0.184</v>
      </c>
      <c r="F98" s="13">
        <v>27.32</v>
      </c>
      <c r="G98" s="13">
        <v>0</v>
      </c>
      <c r="H98" s="13">
        <v>2.9000000000000001E-2</v>
      </c>
      <c r="I98" s="13">
        <v>0.93</v>
      </c>
      <c r="J98" s="13">
        <v>0</v>
      </c>
      <c r="K98" s="13">
        <v>0</v>
      </c>
      <c r="L98" s="13">
        <v>0.14399999999999999</v>
      </c>
      <c r="M98" s="13">
        <v>10.02</v>
      </c>
      <c r="N98" s="13">
        <v>5.46</v>
      </c>
      <c r="O98" s="13">
        <v>0.38900000000000001</v>
      </c>
      <c r="P98" s="13">
        <v>98.426000000000002</v>
      </c>
      <c r="Q98" s="13"/>
      <c r="R98" s="16">
        <f t="shared" si="4"/>
        <v>49.649514866309744</v>
      </c>
      <c r="S98" s="16">
        <f t="shared" si="5"/>
        <v>50.350485133690256</v>
      </c>
      <c r="T98" s="16"/>
      <c r="U98" s="15">
        <f t="shared" si="2"/>
        <v>48.520250380306962</v>
      </c>
      <c r="V98" s="15">
        <f t="shared" si="3"/>
        <v>3.456845677278281</v>
      </c>
      <c r="W98" s="15">
        <f t="shared" si="6"/>
        <v>48.022903942414757</v>
      </c>
    </row>
    <row r="99" spans="1:24" s="8" customFormat="1" ht="13.8" x14ac:dyDescent="0.3">
      <c r="A99" s="7">
        <v>75</v>
      </c>
      <c r="B99" s="7" t="s">
        <v>17</v>
      </c>
      <c r="C99" s="7" t="s">
        <v>30</v>
      </c>
      <c r="D99" s="13">
        <v>55.24</v>
      </c>
      <c r="E99" s="13">
        <v>0.17399999999999999</v>
      </c>
      <c r="F99" s="13">
        <v>28.53</v>
      </c>
      <c r="G99" s="13">
        <v>2.8000000000000001E-2</v>
      </c>
      <c r="H99" s="13">
        <v>0</v>
      </c>
      <c r="I99" s="13">
        <v>1.0469999999999999</v>
      </c>
      <c r="J99" s="13">
        <v>0</v>
      </c>
      <c r="K99" s="13">
        <v>0</v>
      </c>
      <c r="L99" s="13">
        <v>6.3E-2</v>
      </c>
      <c r="M99" s="13">
        <v>10.36</v>
      </c>
      <c r="N99" s="13">
        <v>4.84</v>
      </c>
      <c r="O99" s="13">
        <v>0.38</v>
      </c>
      <c r="P99" s="13">
        <v>100.66200000000001</v>
      </c>
      <c r="Q99" s="13"/>
      <c r="R99" s="16">
        <f t="shared" si="4"/>
        <v>45.811765929048498</v>
      </c>
      <c r="S99" s="16">
        <f t="shared" si="5"/>
        <v>54.188234070951502</v>
      </c>
      <c r="T99" s="16"/>
      <c r="U99" s="15">
        <f t="shared" si="2"/>
        <v>44.752670978110906</v>
      </c>
      <c r="V99" s="15">
        <f t="shared" si="3"/>
        <v>3.5136394569591207</v>
      </c>
      <c r="W99" s="15">
        <f t="shared" si="6"/>
        <v>51.733689564929975</v>
      </c>
    </row>
    <row r="100" spans="1:24" s="8" customFormat="1" ht="13.8" x14ac:dyDescent="0.3">
      <c r="A100" s="7">
        <v>76</v>
      </c>
      <c r="B100" s="7" t="s">
        <v>17</v>
      </c>
      <c r="C100" s="7" t="s">
        <v>30</v>
      </c>
      <c r="D100" s="13">
        <v>53.27</v>
      </c>
      <c r="E100" s="13">
        <v>8.6999999999999994E-2</v>
      </c>
      <c r="F100" s="13">
        <v>27.83</v>
      </c>
      <c r="G100" s="13">
        <v>0</v>
      </c>
      <c r="H100" s="13">
        <v>4.9000000000000002E-2</v>
      </c>
      <c r="I100" s="13">
        <v>0.53</v>
      </c>
      <c r="J100" s="13">
        <v>2.1999999999999999E-2</v>
      </c>
      <c r="K100" s="13">
        <v>0</v>
      </c>
      <c r="L100" s="13">
        <v>3.6999999999999998E-2</v>
      </c>
      <c r="M100" s="13">
        <v>9.89</v>
      </c>
      <c r="N100" s="13">
        <v>5.32</v>
      </c>
      <c r="O100" s="13">
        <v>0.47399999999999998</v>
      </c>
      <c r="P100" s="13">
        <v>97.51</v>
      </c>
      <c r="Q100" s="13"/>
      <c r="R100" s="16">
        <f t="shared" si="4"/>
        <v>49.326636429303974</v>
      </c>
      <c r="S100" s="16">
        <f t="shared" si="5"/>
        <v>50.673363570696026</v>
      </c>
      <c r="T100" s="16"/>
      <c r="U100" s="15">
        <f t="shared" si="2"/>
        <v>47.940358968606702</v>
      </c>
      <c r="V100" s="15">
        <f t="shared" si="3"/>
        <v>4.2713778479548079</v>
      </c>
      <c r="W100" s="15">
        <f t="shared" si="6"/>
        <v>47.788263183438488</v>
      </c>
    </row>
    <row r="101" spans="1:24" s="8" customFormat="1" ht="13.8" x14ac:dyDescent="0.3">
      <c r="A101" s="7">
        <v>77</v>
      </c>
      <c r="B101" s="7" t="s">
        <v>17</v>
      </c>
      <c r="C101" s="7" t="s">
        <v>30</v>
      </c>
      <c r="D101" s="13">
        <v>54.02</v>
      </c>
      <c r="E101" s="13">
        <v>0.16500000000000001</v>
      </c>
      <c r="F101" s="13">
        <v>28.01</v>
      </c>
      <c r="G101" s="13">
        <v>0</v>
      </c>
      <c r="H101" s="13">
        <v>2.3E-2</v>
      </c>
      <c r="I101" s="13">
        <v>0.52700000000000002</v>
      </c>
      <c r="J101" s="13">
        <v>0</v>
      </c>
      <c r="K101" s="13">
        <v>4.0000000000000001E-3</v>
      </c>
      <c r="L101" s="13">
        <v>1.7000000000000001E-2</v>
      </c>
      <c r="M101" s="13">
        <v>10.37</v>
      </c>
      <c r="N101" s="13">
        <v>5.18</v>
      </c>
      <c r="O101" s="13">
        <v>0.45100000000000001</v>
      </c>
      <c r="P101" s="13">
        <v>98.766999999999996</v>
      </c>
      <c r="Q101" s="13"/>
      <c r="R101" s="16">
        <f t="shared" si="4"/>
        <v>47.477211724825601</v>
      </c>
      <c r="S101" s="16">
        <f t="shared" si="5"/>
        <v>52.522788275174399</v>
      </c>
      <c r="T101" s="16"/>
      <c r="U101" s="15">
        <f t="shared" si="2"/>
        <v>46.220129135987023</v>
      </c>
      <c r="V101" s="15">
        <f t="shared" si="3"/>
        <v>4.024184988480723</v>
      </c>
      <c r="W101" s="15">
        <f t="shared" si="6"/>
        <v>49.755685875532251</v>
      </c>
    </row>
    <row r="102" spans="1:24" s="8" customFormat="1" ht="13.8" x14ac:dyDescent="0.3">
      <c r="A102" s="7">
        <v>78</v>
      </c>
      <c r="B102" s="7" t="s">
        <v>17</v>
      </c>
      <c r="C102" s="7" t="s">
        <v>30</v>
      </c>
      <c r="D102" s="13">
        <v>53.25</v>
      </c>
      <c r="E102" s="13">
        <v>5.8000000000000003E-2</v>
      </c>
      <c r="F102" s="13">
        <v>28.23</v>
      </c>
      <c r="G102" s="13">
        <v>0.04</v>
      </c>
      <c r="H102" s="13">
        <v>0</v>
      </c>
      <c r="I102" s="13">
        <v>0.51800000000000002</v>
      </c>
      <c r="J102" s="13">
        <v>5.7000000000000002E-2</v>
      </c>
      <c r="K102" s="13">
        <v>0</v>
      </c>
      <c r="L102" s="13">
        <v>2.1999999999999999E-2</v>
      </c>
      <c r="M102" s="13">
        <v>10.65</v>
      </c>
      <c r="N102" s="13">
        <v>5.25</v>
      </c>
      <c r="O102" s="13">
        <v>0.40600000000000003</v>
      </c>
      <c r="P102" s="13">
        <v>98.481999999999999</v>
      </c>
      <c r="Q102" s="13"/>
      <c r="R102" s="16">
        <f t="shared" si="4"/>
        <v>47.147671561268197</v>
      </c>
      <c r="S102" s="16">
        <f t="shared" si="5"/>
        <v>52.852328438731803</v>
      </c>
      <c r="T102" s="16"/>
      <c r="U102" s="15">
        <f t="shared" si="2"/>
        <v>46.043104104487881</v>
      </c>
      <c r="V102" s="15">
        <f t="shared" si="3"/>
        <v>3.5606667174137296</v>
      </c>
      <c r="W102" s="15">
        <f t="shared" si="6"/>
        <v>50.396229178098388</v>
      </c>
      <c r="X102" s="18">
        <f>SUM(W95:W102)/8</f>
        <v>47.750313110769653</v>
      </c>
    </row>
    <row r="103" spans="1:24" s="8" customFormat="1" ht="13.8" x14ac:dyDescent="0.3">
      <c r="A103" s="7"/>
      <c r="B103" s="7"/>
      <c r="C103" s="7"/>
      <c r="R103" s="16"/>
      <c r="S103" s="16"/>
      <c r="T103" s="16"/>
      <c r="U103" s="15"/>
      <c r="V103" s="15"/>
      <c r="W103" s="15"/>
      <c r="X103" s="18"/>
    </row>
    <row r="104" spans="1:24" s="8" customFormat="1" ht="13.8" x14ac:dyDescent="0.3">
      <c r="A104" s="7">
        <v>136</v>
      </c>
      <c r="B104" s="7" t="s">
        <v>19</v>
      </c>
      <c r="C104" s="7" t="s">
        <v>30</v>
      </c>
      <c r="D104" s="13">
        <v>54.26</v>
      </c>
      <c r="E104" s="13">
        <v>0.19400000000000001</v>
      </c>
      <c r="F104" s="13">
        <v>27.55</v>
      </c>
      <c r="G104" s="13">
        <v>0</v>
      </c>
      <c r="H104" s="13">
        <v>0</v>
      </c>
      <c r="I104" s="13">
        <v>0.46899999999999997</v>
      </c>
      <c r="J104" s="13">
        <v>4.0000000000000001E-3</v>
      </c>
      <c r="K104" s="13">
        <v>4.1000000000000002E-2</v>
      </c>
      <c r="L104" s="13">
        <v>3.9E-2</v>
      </c>
      <c r="M104" s="13">
        <v>10.48</v>
      </c>
      <c r="N104" s="13">
        <v>5.51</v>
      </c>
      <c r="O104" s="13">
        <v>0.40899999999999997</v>
      </c>
      <c r="P104" s="13">
        <v>98.956999999999994</v>
      </c>
      <c r="Q104" s="13"/>
      <c r="R104" s="16">
        <f t="shared" si="4"/>
        <v>48.755522455883465</v>
      </c>
      <c r="S104" s="16">
        <f t="shared" si="5"/>
        <v>51.244477544116535</v>
      </c>
      <c r="T104" s="16"/>
      <c r="U104" s="15">
        <f>(((N104/61.98)*2)/(((N104/61.98)*2)+(M104/56.08)+((O104/94.2)*2)))*100</f>
        <v>47.621557105141456</v>
      </c>
      <c r="V104" s="15">
        <f>(((O104/61.98)*2)/(((N104/61.98)*2)+(M104/56.08)+((O104/94.2)*2)))*100</f>
        <v>3.5348850918335484</v>
      </c>
      <c r="W104" s="15">
        <f t="shared" si="6"/>
        <v>48.843557803024993</v>
      </c>
      <c r="X104" s="18"/>
    </row>
    <row r="105" spans="1:24" s="8" customFormat="1" ht="13.8" x14ac:dyDescent="0.3">
      <c r="A105" s="7">
        <v>137</v>
      </c>
      <c r="B105" s="7" t="s">
        <v>19</v>
      </c>
      <c r="C105" s="7" t="s">
        <v>30</v>
      </c>
      <c r="D105" s="13">
        <v>54.33</v>
      </c>
      <c r="E105" s="13">
        <v>0.11600000000000001</v>
      </c>
      <c r="F105" s="13">
        <v>27.78</v>
      </c>
      <c r="G105" s="13">
        <v>0</v>
      </c>
      <c r="H105" s="13">
        <v>1.7000000000000001E-2</v>
      </c>
      <c r="I105" s="13">
        <v>0.44</v>
      </c>
      <c r="J105" s="13">
        <v>4.0000000000000001E-3</v>
      </c>
      <c r="K105" s="13">
        <v>0</v>
      </c>
      <c r="L105" s="13">
        <v>1.6E-2</v>
      </c>
      <c r="M105" s="13">
        <v>10.29</v>
      </c>
      <c r="N105" s="13">
        <v>5.53</v>
      </c>
      <c r="O105" s="13">
        <v>0.42199999999999999</v>
      </c>
      <c r="P105" s="13">
        <v>98.947000000000003</v>
      </c>
      <c r="Q105" s="13"/>
      <c r="R105" s="16">
        <f t="shared" si="4"/>
        <v>49.303293511465256</v>
      </c>
      <c r="S105" s="16">
        <f t="shared" si="5"/>
        <v>50.696706488534744</v>
      </c>
      <c r="T105" s="16"/>
      <c r="U105" s="15">
        <f>(((N105/61.98)*2)/(((N105/61.98)*2)+(M105/56.08)+((O105/94.2)*2)))*100</f>
        <v>48.112271515987686</v>
      </c>
      <c r="V105" s="15">
        <f>(((O105/61.98)*2)/(((N105/61.98)*2)+(M105/56.08)+((O105/94.2)*2)))*100</f>
        <v>3.6714970306956243</v>
      </c>
      <c r="W105" s="15">
        <f t="shared" si="6"/>
        <v>48.216231453316688</v>
      </c>
      <c r="X105" s="18"/>
    </row>
    <row r="106" spans="1:24" s="8" customFormat="1" ht="13.8" x14ac:dyDescent="0.3">
      <c r="A106" s="7">
        <v>138</v>
      </c>
      <c r="B106" s="7" t="s">
        <v>19</v>
      </c>
      <c r="C106" s="7" t="s">
        <v>30</v>
      </c>
      <c r="D106" s="13">
        <v>54.63</v>
      </c>
      <c r="E106" s="13">
        <v>0.125</v>
      </c>
      <c r="F106" s="13">
        <v>26.19</v>
      </c>
      <c r="G106" s="13">
        <v>0</v>
      </c>
      <c r="H106" s="13">
        <v>0</v>
      </c>
      <c r="I106" s="13">
        <v>2.93</v>
      </c>
      <c r="J106" s="13">
        <v>4.3999999999999997E-2</v>
      </c>
      <c r="K106" s="13">
        <v>0</v>
      </c>
      <c r="L106" s="13">
        <v>0.107</v>
      </c>
      <c r="M106" s="13">
        <v>8.75</v>
      </c>
      <c r="N106" s="13">
        <v>5.83</v>
      </c>
      <c r="O106" s="13">
        <v>0.40799999999999997</v>
      </c>
      <c r="P106" s="13">
        <v>99.013999999999996</v>
      </c>
      <c r="Q106" s="13"/>
      <c r="R106" s="16">
        <f t="shared" si="4"/>
        <v>54.663356455655489</v>
      </c>
      <c r="S106" s="16">
        <f t="shared" si="5"/>
        <v>45.336643544344511</v>
      </c>
      <c r="T106" s="16"/>
      <c r="U106" s="15">
        <f>(((N106/61.98)*2)/(((N106/61.98)*2)+(M106/56.08)+((O106/94.2)*2)))*100</f>
        <v>53.321244185504504</v>
      </c>
      <c r="V106" s="15">
        <f>(((O106/61.98)*2)/(((N106/61.98)*2)+(M106/56.08)+((O106/94.2)*2)))*100</f>
        <v>3.7315724918843629</v>
      </c>
      <c r="W106" s="15">
        <f t="shared" si="6"/>
        <v>42.947183322611131</v>
      </c>
      <c r="X106" s="18"/>
    </row>
    <row r="107" spans="1:24" s="8" customFormat="1" ht="13.8" x14ac:dyDescent="0.3">
      <c r="A107" s="7">
        <v>139</v>
      </c>
      <c r="B107" s="7" t="s">
        <v>19</v>
      </c>
      <c r="C107" s="7" t="s">
        <v>30</v>
      </c>
      <c r="D107" s="13">
        <v>53.87</v>
      </c>
      <c r="E107" s="13">
        <v>0.126</v>
      </c>
      <c r="F107" s="13">
        <v>27.75</v>
      </c>
      <c r="G107" s="13">
        <v>3.5000000000000003E-2</v>
      </c>
      <c r="H107" s="13">
        <v>0</v>
      </c>
      <c r="I107" s="13">
        <v>0.497</v>
      </c>
      <c r="J107" s="13">
        <v>0</v>
      </c>
      <c r="K107" s="13">
        <v>0</v>
      </c>
      <c r="L107" s="13">
        <v>2.1999999999999999E-2</v>
      </c>
      <c r="M107" s="13">
        <v>10.51</v>
      </c>
      <c r="N107" s="13">
        <v>5.41</v>
      </c>
      <c r="O107" s="13">
        <v>0.36599999999999999</v>
      </c>
      <c r="P107" s="13">
        <v>98.585999999999999</v>
      </c>
      <c r="Q107" s="13"/>
      <c r="R107" s="16">
        <f t="shared" si="4"/>
        <v>48.226658593728757</v>
      </c>
      <c r="S107" s="16">
        <f t="shared" si="5"/>
        <v>51.773341406271243</v>
      </c>
      <c r="T107" s="16"/>
      <c r="U107" s="15">
        <f>(((N107/61.98)*2)/(((N107/61.98)*2)+(M107/56.08)+((O107/94.2)*2)))*100</f>
        <v>47.213133542371928</v>
      </c>
      <c r="V107" s="15">
        <f>(((O107/61.98)*2)/(((N107/61.98)*2)+(M107/56.08)+((O107/94.2)*2)))*100</f>
        <v>3.1940862988000229</v>
      </c>
      <c r="W107" s="15">
        <f t="shared" si="6"/>
        <v>49.592780158828049</v>
      </c>
      <c r="X107" s="18"/>
    </row>
    <row r="108" spans="1:24" s="8" customFormat="1" ht="13.8" x14ac:dyDescent="0.3">
      <c r="A108" s="7">
        <v>140</v>
      </c>
      <c r="B108" s="7" t="s">
        <v>19</v>
      </c>
      <c r="C108" s="7" t="s">
        <v>30</v>
      </c>
      <c r="D108" s="13">
        <v>54.5</v>
      </c>
      <c r="E108" s="13">
        <v>0.223</v>
      </c>
      <c r="F108" s="13">
        <v>27.47</v>
      </c>
      <c r="G108" s="13">
        <v>1.2E-2</v>
      </c>
      <c r="H108" s="13">
        <v>0</v>
      </c>
      <c r="I108" s="13">
        <v>0.55000000000000004</v>
      </c>
      <c r="J108" s="13">
        <v>0</v>
      </c>
      <c r="K108" s="13">
        <v>0</v>
      </c>
      <c r="L108" s="13">
        <v>8.0000000000000002E-3</v>
      </c>
      <c r="M108" s="13">
        <v>9.81</v>
      </c>
      <c r="N108" s="13">
        <v>5.73</v>
      </c>
      <c r="O108" s="13">
        <v>0.35399999999999998</v>
      </c>
      <c r="P108" s="13">
        <v>98.656000000000006</v>
      </c>
      <c r="Q108" s="13"/>
      <c r="R108" s="16">
        <f t="shared" si="4"/>
        <v>51.385343542651221</v>
      </c>
      <c r="S108" s="16">
        <f t="shared" si="5"/>
        <v>48.614656457348779</v>
      </c>
      <c r="T108" s="16"/>
      <c r="U108" s="15">
        <f>(((N108/61.98)*2)/(((N108/61.98)*2)+(M108/56.08)+((O108/94.2)*2)))*100</f>
        <v>50.333987273899396</v>
      </c>
      <c r="V108" s="15">
        <f>(((O108/61.98)*2)/(((N108/61.98)*2)+(M108/56.08)+((O108/94.2)*2)))*100</f>
        <v>3.1096390043560875</v>
      </c>
      <c r="W108" s="15">
        <f t="shared" si="6"/>
        <v>46.556373721744514</v>
      </c>
      <c r="X108" s="18">
        <f>SUM(W104:W108)/5</f>
        <v>47.231225291905069</v>
      </c>
    </row>
    <row r="109" spans="1:24" s="8" customFormat="1" ht="13.8" x14ac:dyDescent="0.3">
      <c r="A109" s="7"/>
      <c r="B109" s="7"/>
      <c r="C109" s="7"/>
      <c r="R109" s="16"/>
      <c r="S109" s="16"/>
      <c r="T109" s="16"/>
      <c r="U109" s="15"/>
      <c r="V109" s="15"/>
      <c r="W109" s="15"/>
      <c r="X109" s="18"/>
    </row>
    <row r="110" spans="1:24" s="8" customFormat="1" ht="13.8" x14ac:dyDescent="0.3">
      <c r="A110" s="7">
        <v>175</v>
      </c>
      <c r="B110" s="7" t="s">
        <v>20</v>
      </c>
      <c r="C110" s="7" t="s">
        <v>30</v>
      </c>
      <c r="D110" s="13">
        <v>57</v>
      </c>
      <c r="E110" s="13">
        <v>0.28100000000000003</v>
      </c>
      <c r="F110" s="13">
        <v>26.12</v>
      </c>
      <c r="G110" s="13">
        <v>3.6999999999999998E-2</v>
      </c>
      <c r="H110" s="13">
        <v>5.8999999999999997E-2</v>
      </c>
      <c r="I110" s="13">
        <v>0.46800000000000003</v>
      </c>
      <c r="J110" s="13">
        <v>0</v>
      </c>
      <c r="K110" s="13">
        <v>0.01</v>
      </c>
      <c r="L110" s="13">
        <v>1.6E-2</v>
      </c>
      <c r="M110" s="13">
        <v>8.2200000000000006</v>
      </c>
      <c r="N110" s="13">
        <v>6.62</v>
      </c>
      <c r="O110" s="13">
        <v>0.55000000000000004</v>
      </c>
      <c r="P110" s="13">
        <v>99.381</v>
      </c>
      <c r="Q110" s="13"/>
      <c r="R110" s="16">
        <f t="shared" si="4"/>
        <v>59.306241627227642</v>
      </c>
      <c r="S110" s="16">
        <f t="shared" si="5"/>
        <v>40.693758372772358</v>
      </c>
      <c r="T110" s="16"/>
      <c r="U110" s="15">
        <f t="shared" ref="U110:U119" si="7">(((N110/61.98)*2)/(((N110/61.98)*2)+(M110/56.08)+((O110/94.2)*2)))*100</f>
        <v>57.443940128756367</v>
      </c>
      <c r="V110" s="15">
        <f t="shared" ref="V110:V119" si="8">(((O110/61.98)*2)/(((N110/61.98)*2)+(M110/56.08)+((O110/94.2)*2)))*100</f>
        <v>4.7725327901534751</v>
      </c>
      <c r="W110" s="15">
        <f t="shared" si="6"/>
        <v>37.783527081090156</v>
      </c>
      <c r="X110" s="18"/>
    </row>
    <row r="111" spans="1:24" s="8" customFormat="1" ht="13.8" x14ac:dyDescent="0.3">
      <c r="A111" s="7">
        <v>176</v>
      </c>
      <c r="B111" s="7" t="s">
        <v>20</v>
      </c>
      <c r="C111" s="7" t="s">
        <v>30</v>
      </c>
      <c r="D111" s="13">
        <v>54.83</v>
      </c>
      <c r="E111" s="13">
        <v>0.01</v>
      </c>
      <c r="F111" s="13">
        <v>27.55</v>
      </c>
      <c r="G111" s="13">
        <v>1.2E-2</v>
      </c>
      <c r="H111" s="13">
        <v>5.6000000000000001E-2</v>
      </c>
      <c r="I111" s="13">
        <v>0.52700000000000002</v>
      </c>
      <c r="J111" s="13">
        <v>1.7999999999999999E-2</v>
      </c>
      <c r="K111" s="13">
        <v>0</v>
      </c>
      <c r="L111" s="13">
        <v>2.1999999999999999E-2</v>
      </c>
      <c r="M111" s="13">
        <v>9.9600000000000009</v>
      </c>
      <c r="N111" s="13">
        <v>5.74</v>
      </c>
      <c r="O111" s="13">
        <v>0.378</v>
      </c>
      <c r="P111" s="13">
        <v>99.102000000000004</v>
      </c>
      <c r="Q111" s="13"/>
      <c r="R111" s="16">
        <f t="shared" si="4"/>
        <v>51.049765953924108</v>
      </c>
      <c r="S111" s="16">
        <f t="shared" si="5"/>
        <v>48.950234046075892</v>
      </c>
      <c r="T111" s="16"/>
      <c r="U111" s="15">
        <f t="shared" si="7"/>
        <v>49.945009787229012</v>
      </c>
      <c r="V111" s="15">
        <f t="shared" si="8"/>
        <v>3.2890616201345932</v>
      </c>
      <c r="W111" s="15">
        <f t="shared" si="6"/>
        <v>46.765928592636392</v>
      </c>
      <c r="X111" s="18"/>
    </row>
    <row r="112" spans="1:24" s="8" customFormat="1" ht="13.8" x14ac:dyDescent="0.3">
      <c r="A112" s="7">
        <v>177</v>
      </c>
      <c r="B112" s="7" t="s">
        <v>20</v>
      </c>
      <c r="C112" s="7" t="s">
        <v>30</v>
      </c>
      <c r="D112" s="13">
        <v>54.63</v>
      </c>
      <c r="E112" s="13">
        <v>0.16500000000000001</v>
      </c>
      <c r="F112" s="13">
        <v>27.55</v>
      </c>
      <c r="G112" s="13">
        <v>0</v>
      </c>
      <c r="H112" s="13">
        <v>0</v>
      </c>
      <c r="I112" s="13">
        <v>0.47199999999999998</v>
      </c>
      <c r="J112" s="13">
        <v>4.3999999999999997E-2</v>
      </c>
      <c r="K112" s="13">
        <v>1.4999999999999999E-2</v>
      </c>
      <c r="L112" s="13">
        <v>5.8999999999999997E-2</v>
      </c>
      <c r="M112" s="13">
        <v>10</v>
      </c>
      <c r="N112" s="13">
        <v>5.75</v>
      </c>
      <c r="O112" s="13">
        <v>0.38700000000000001</v>
      </c>
      <c r="P112" s="13">
        <v>99.072000000000003</v>
      </c>
      <c r="Q112" s="13"/>
      <c r="R112" s="16">
        <f t="shared" si="4"/>
        <v>50.993105193244347</v>
      </c>
      <c r="S112" s="16">
        <f t="shared" si="5"/>
        <v>49.006894806755653</v>
      </c>
      <c r="T112" s="16"/>
      <c r="U112" s="15">
        <f t="shared" si="7"/>
        <v>49.867026551344274</v>
      </c>
      <c r="V112" s="15">
        <f t="shared" si="8"/>
        <v>3.3562677000643886</v>
      </c>
      <c r="W112" s="15">
        <f t="shared" si="6"/>
        <v>46.77670574859134</v>
      </c>
      <c r="X112" s="18"/>
    </row>
    <row r="113" spans="1:29" s="8" customFormat="1" ht="13.8" x14ac:dyDescent="0.3">
      <c r="A113" s="7">
        <v>178</v>
      </c>
      <c r="B113" s="7" t="s">
        <v>20</v>
      </c>
      <c r="C113" s="7" t="s">
        <v>30</v>
      </c>
      <c r="D113" s="13">
        <v>54.1</v>
      </c>
      <c r="E113" s="13">
        <v>0.126</v>
      </c>
      <c r="F113" s="13">
        <v>27.83</v>
      </c>
      <c r="G113" s="13">
        <v>4.5999999999999999E-2</v>
      </c>
      <c r="H113" s="13">
        <v>3.5999999999999997E-2</v>
      </c>
      <c r="I113" s="13">
        <v>0.373</v>
      </c>
      <c r="J113" s="13">
        <v>4.0000000000000001E-3</v>
      </c>
      <c r="K113" s="13">
        <v>0</v>
      </c>
      <c r="L113" s="13">
        <v>6.7000000000000004E-2</v>
      </c>
      <c r="M113" s="13">
        <v>10.25</v>
      </c>
      <c r="N113" s="13">
        <v>5.51</v>
      </c>
      <c r="O113" s="13">
        <v>0.439</v>
      </c>
      <c r="P113" s="13">
        <v>98.78</v>
      </c>
      <c r="Q113" s="13"/>
      <c r="R113" s="16">
        <f t="shared" si="4"/>
        <v>49.310083502979261</v>
      </c>
      <c r="S113" s="16">
        <f t="shared" si="5"/>
        <v>50.689916497020739</v>
      </c>
      <c r="T113" s="16"/>
      <c r="U113" s="15">
        <f t="shared" si="7"/>
        <v>48.067568943573391</v>
      </c>
      <c r="V113" s="15">
        <f t="shared" si="8"/>
        <v>3.8297028613845221</v>
      </c>
      <c r="W113" s="15">
        <f t="shared" si="6"/>
        <v>48.10272819504209</v>
      </c>
      <c r="X113" s="18"/>
    </row>
    <row r="114" spans="1:29" s="8" customFormat="1" ht="13.8" x14ac:dyDescent="0.3">
      <c r="A114" s="7">
        <v>179</v>
      </c>
      <c r="B114" s="7" t="s">
        <v>20</v>
      </c>
      <c r="C114" s="7" t="s">
        <v>31</v>
      </c>
      <c r="D114" s="13">
        <v>52.58</v>
      </c>
      <c r="E114" s="13">
        <v>9.7000000000000003E-2</v>
      </c>
      <c r="F114" s="13">
        <v>29.45</v>
      </c>
      <c r="G114" s="13">
        <v>2.3E-2</v>
      </c>
      <c r="H114" s="13">
        <v>0</v>
      </c>
      <c r="I114" s="13">
        <v>0.38400000000000001</v>
      </c>
      <c r="J114" s="13">
        <v>2.5999999999999999E-2</v>
      </c>
      <c r="K114" s="13">
        <v>1.7999999999999999E-2</v>
      </c>
      <c r="L114" s="13">
        <v>6.0000000000000001E-3</v>
      </c>
      <c r="M114" s="13">
        <v>8.4700000000000006</v>
      </c>
      <c r="N114" s="13">
        <v>8.7100000000000009</v>
      </c>
      <c r="O114" s="13">
        <v>0.15</v>
      </c>
      <c r="P114" s="13">
        <v>99.914000000000001</v>
      </c>
      <c r="Q114" s="13"/>
      <c r="R114" s="16">
        <f t="shared" si="4"/>
        <v>65.04586705153433</v>
      </c>
      <c r="S114" s="16">
        <f t="shared" si="5"/>
        <v>34.95413294846567</v>
      </c>
      <c r="T114" s="16"/>
      <c r="U114" s="15">
        <f t="shared" si="7"/>
        <v>64.569957979013608</v>
      </c>
      <c r="V114" s="15">
        <f t="shared" si="8"/>
        <v>1.111996980120785</v>
      </c>
      <c r="W114" s="15">
        <f t="shared" si="6"/>
        <v>34.318045040865613</v>
      </c>
      <c r="X114" s="18"/>
    </row>
    <row r="115" spans="1:29" s="8" customFormat="1" ht="13.8" x14ac:dyDescent="0.3">
      <c r="A115" s="7">
        <v>180</v>
      </c>
      <c r="B115" s="7" t="s">
        <v>20</v>
      </c>
      <c r="C115" s="7" t="s">
        <v>30</v>
      </c>
      <c r="D115" s="13">
        <v>53.8</v>
      </c>
      <c r="E115" s="13">
        <v>0.24299999999999999</v>
      </c>
      <c r="F115" s="13">
        <v>28.17</v>
      </c>
      <c r="G115" s="13">
        <v>0</v>
      </c>
      <c r="H115" s="13">
        <v>0</v>
      </c>
      <c r="I115" s="13">
        <v>0.57099999999999995</v>
      </c>
      <c r="J115" s="13">
        <v>0</v>
      </c>
      <c r="K115" s="13">
        <v>1.4999999999999999E-2</v>
      </c>
      <c r="L115" s="13">
        <v>3.5999999999999997E-2</v>
      </c>
      <c r="M115" s="13">
        <v>10.33</v>
      </c>
      <c r="N115" s="13">
        <v>5.4</v>
      </c>
      <c r="O115" s="13">
        <v>0.34699999999999998</v>
      </c>
      <c r="P115" s="13">
        <v>98.912000000000006</v>
      </c>
      <c r="Q115" s="13"/>
      <c r="R115" s="16">
        <f t="shared" si="4"/>
        <v>48.61189032274531</v>
      </c>
      <c r="S115" s="16">
        <f t="shared" si="5"/>
        <v>51.38810967725469</v>
      </c>
      <c r="T115" s="16"/>
      <c r="U115" s="15">
        <f t="shared" si="7"/>
        <v>47.632883394527035</v>
      </c>
      <c r="V115" s="15">
        <f t="shared" si="8"/>
        <v>3.0608538033149775</v>
      </c>
      <c r="W115" s="15">
        <f t="shared" si="6"/>
        <v>49.306262802157988</v>
      </c>
      <c r="X115" s="18"/>
    </row>
    <row r="116" spans="1:29" s="8" customFormat="1" ht="13.8" x14ac:dyDescent="0.3">
      <c r="A116" s="7">
        <v>181</v>
      </c>
      <c r="B116" s="7" t="s">
        <v>20</v>
      </c>
      <c r="C116" s="7" t="s">
        <v>30</v>
      </c>
      <c r="D116" s="13">
        <v>54.1</v>
      </c>
      <c r="E116" s="13">
        <v>8.6999999999999994E-2</v>
      </c>
      <c r="F116" s="13">
        <v>27.71</v>
      </c>
      <c r="G116" s="13">
        <v>0</v>
      </c>
      <c r="H116" s="13">
        <v>0</v>
      </c>
      <c r="I116" s="13">
        <v>0.47699999999999998</v>
      </c>
      <c r="J116" s="13">
        <v>0</v>
      </c>
      <c r="K116" s="13">
        <v>0.01</v>
      </c>
      <c r="L116" s="13">
        <v>0.06</v>
      </c>
      <c r="M116" s="13">
        <v>10.34</v>
      </c>
      <c r="N116" s="13">
        <v>5.55</v>
      </c>
      <c r="O116" s="13">
        <v>0.42</v>
      </c>
      <c r="P116" s="13">
        <v>98.754000000000005</v>
      </c>
      <c r="Q116" s="13"/>
      <c r="R116" s="16">
        <f t="shared" si="4"/>
        <v>49.272369612110936</v>
      </c>
      <c r="S116" s="16">
        <f t="shared" si="5"/>
        <v>50.727630387889064</v>
      </c>
      <c r="T116" s="16"/>
      <c r="U116" s="15">
        <f t="shared" si="7"/>
        <v>48.092490021450409</v>
      </c>
      <c r="V116" s="15">
        <f t="shared" si="8"/>
        <v>3.6394316772989503</v>
      </c>
      <c r="W116" s="15">
        <f t="shared" si="6"/>
        <v>48.26807830125064</v>
      </c>
      <c r="X116" s="18"/>
    </row>
    <row r="117" spans="1:29" s="8" customFormat="1" ht="13.8" x14ac:dyDescent="0.3">
      <c r="A117" s="7">
        <v>182</v>
      </c>
      <c r="B117" s="7" t="s">
        <v>20</v>
      </c>
      <c r="C117" s="7" t="s">
        <v>30</v>
      </c>
      <c r="D117" s="13">
        <v>54.89</v>
      </c>
      <c r="E117" s="13">
        <v>0.11600000000000001</v>
      </c>
      <c r="F117" s="13">
        <v>27.6</v>
      </c>
      <c r="G117" s="13">
        <v>0.03</v>
      </c>
      <c r="H117" s="13">
        <v>7.9000000000000001E-2</v>
      </c>
      <c r="I117" s="13">
        <v>0.47599999999999998</v>
      </c>
      <c r="J117" s="13">
        <v>7.9000000000000001E-2</v>
      </c>
      <c r="K117" s="13">
        <v>1.7999999999999999E-2</v>
      </c>
      <c r="L117" s="13">
        <v>3.3000000000000002E-2</v>
      </c>
      <c r="M117" s="13">
        <v>10.24</v>
      </c>
      <c r="N117" s="13">
        <v>5.67</v>
      </c>
      <c r="O117" s="13">
        <v>0.34</v>
      </c>
      <c r="P117" s="13">
        <v>99.572000000000003</v>
      </c>
      <c r="Q117" s="13"/>
      <c r="R117" s="16">
        <f t="shared" si="4"/>
        <v>50.050054209653482</v>
      </c>
      <c r="S117" s="16">
        <f t="shared" si="5"/>
        <v>49.949945790346518</v>
      </c>
      <c r="T117" s="16"/>
      <c r="U117" s="15">
        <f t="shared" si="7"/>
        <v>49.080854676587315</v>
      </c>
      <c r="V117" s="15">
        <f t="shared" si="8"/>
        <v>2.9431200335167</v>
      </c>
      <c r="W117" s="15">
        <f t="shared" si="6"/>
        <v>47.976025289895986</v>
      </c>
      <c r="X117" s="18"/>
    </row>
    <row r="118" spans="1:29" s="8" customFormat="1" ht="13.8" x14ac:dyDescent="0.3">
      <c r="A118" s="7">
        <v>183</v>
      </c>
      <c r="B118" s="7" t="s">
        <v>20</v>
      </c>
      <c r="C118" s="7" t="s">
        <v>30</v>
      </c>
      <c r="D118" s="13">
        <v>54.57</v>
      </c>
      <c r="E118" s="13">
        <v>0.16500000000000001</v>
      </c>
      <c r="F118" s="13">
        <v>27.88</v>
      </c>
      <c r="G118" s="13">
        <v>0</v>
      </c>
      <c r="H118" s="13">
        <v>0</v>
      </c>
      <c r="I118" s="13">
        <v>0.53300000000000003</v>
      </c>
      <c r="J118" s="13">
        <v>7.0999999999999994E-2</v>
      </c>
      <c r="K118" s="13">
        <v>0</v>
      </c>
      <c r="L118" s="13">
        <v>2.3E-2</v>
      </c>
      <c r="M118" s="13">
        <v>10.5</v>
      </c>
      <c r="N118" s="13">
        <v>5.59</v>
      </c>
      <c r="O118" s="13">
        <v>0.39</v>
      </c>
      <c r="P118" s="13">
        <v>99.721000000000004</v>
      </c>
      <c r="Q118" s="13"/>
      <c r="R118" s="16">
        <f t="shared" si="4"/>
        <v>49.068075460546559</v>
      </c>
      <c r="S118" s="16">
        <f t="shared" si="5"/>
        <v>50.931924539453441</v>
      </c>
      <c r="T118" s="16"/>
      <c r="U118" s="15">
        <f t="shared" si="7"/>
        <v>47.987194533788816</v>
      </c>
      <c r="V118" s="15">
        <f t="shared" si="8"/>
        <v>3.3479438046829411</v>
      </c>
      <c r="W118" s="15">
        <f t="shared" si="6"/>
        <v>48.664861661528242</v>
      </c>
      <c r="X118" s="18"/>
    </row>
    <row r="119" spans="1:29" s="8" customFormat="1" ht="13.8" x14ac:dyDescent="0.3">
      <c r="A119" s="7">
        <v>184</v>
      </c>
      <c r="B119" s="7" t="s">
        <v>20</v>
      </c>
      <c r="C119" s="7" t="s">
        <v>30</v>
      </c>
      <c r="D119" s="13">
        <v>54.35</v>
      </c>
      <c r="E119" s="13">
        <v>0.19400000000000001</v>
      </c>
      <c r="F119" s="13">
        <v>27.85</v>
      </c>
      <c r="G119" s="13">
        <v>2.4E-2</v>
      </c>
      <c r="H119" s="13">
        <v>0</v>
      </c>
      <c r="I119" s="13">
        <v>0.68300000000000005</v>
      </c>
      <c r="J119" s="13">
        <v>0</v>
      </c>
      <c r="K119" s="13">
        <v>4.9000000000000002E-2</v>
      </c>
      <c r="L119" s="13">
        <v>2.1000000000000001E-2</v>
      </c>
      <c r="M119" s="13">
        <v>9.98</v>
      </c>
      <c r="N119" s="13">
        <v>5.79</v>
      </c>
      <c r="O119" s="13">
        <v>0.36499999999999999</v>
      </c>
      <c r="P119" s="13">
        <v>99.307000000000002</v>
      </c>
      <c r="Q119" s="13"/>
      <c r="R119" s="16">
        <f t="shared" si="4"/>
        <v>51.216356768962711</v>
      </c>
      <c r="S119" s="16">
        <f t="shared" si="5"/>
        <v>48.783643231037289</v>
      </c>
      <c r="T119" s="16"/>
      <c r="U119" s="15">
        <f t="shared" si="7"/>
        <v>50.15098035229839</v>
      </c>
      <c r="V119" s="15">
        <f t="shared" si="8"/>
        <v>3.16150394276147</v>
      </c>
      <c r="W119" s="15">
        <f t="shared" si="6"/>
        <v>46.687515704940139</v>
      </c>
      <c r="X119" s="18">
        <f>SUM(W110:W119)/10</f>
        <v>45.464967841799854</v>
      </c>
      <c r="AB119" s="8">
        <v>50.941499999999998</v>
      </c>
    </row>
    <row r="120" spans="1:29" s="8" customFormat="1" ht="13.8" x14ac:dyDescent="0.3">
      <c r="A120" s="7"/>
      <c r="B120" s="7"/>
      <c r="C120" s="7"/>
      <c r="R120" s="16"/>
      <c r="S120" s="16"/>
      <c r="T120" s="16"/>
      <c r="U120" s="15"/>
      <c r="V120" s="15"/>
      <c r="W120" s="15"/>
      <c r="X120" s="18"/>
    </row>
    <row r="121" spans="1:29" s="8" customFormat="1" ht="13.8" x14ac:dyDescent="0.3">
      <c r="A121" s="7">
        <v>195</v>
      </c>
      <c r="B121" s="7" t="s">
        <v>21</v>
      </c>
      <c r="C121" s="7" t="s">
        <v>30</v>
      </c>
      <c r="D121" s="13">
        <v>54.68</v>
      </c>
      <c r="E121" s="13">
        <v>6.8000000000000005E-2</v>
      </c>
      <c r="F121" s="13">
        <v>26.98</v>
      </c>
      <c r="G121" s="13">
        <v>0</v>
      </c>
      <c r="H121" s="13">
        <v>0</v>
      </c>
      <c r="I121" s="13">
        <v>0.45600000000000002</v>
      </c>
      <c r="J121" s="13">
        <v>0</v>
      </c>
      <c r="K121" s="13">
        <v>1.7999999999999999E-2</v>
      </c>
      <c r="L121" s="13">
        <v>4.4999999999999998E-2</v>
      </c>
      <c r="M121" s="13">
        <v>9.42</v>
      </c>
      <c r="N121" s="13">
        <v>5.92</v>
      </c>
      <c r="O121" s="13">
        <v>0.51100000000000001</v>
      </c>
      <c r="P121" s="13">
        <v>98.096999999999994</v>
      </c>
      <c r="Q121" s="13"/>
      <c r="R121" s="16">
        <f t="shared" si="4"/>
        <v>53.210975648457158</v>
      </c>
      <c r="S121" s="16">
        <f t="shared" si="5"/>
        <v>46.789024351542842</v>
      </c>
      <c r="T121" s="16"/>
      <c r="U121" s="15">
        <f t="shared" ref="U121:U126" si="9">(((N121/61.98)*2)/(((N121/61.98)*2)+(M121/56.08)+((O121/94.2)*2)))*100</f>
        <v>51.650086233627604</v>
      </c>
      <c r="V121" s="15">
        <f t="shared" ref="V121:V126" si="10">(((O121/61.98)*2)/(((N121/61.98)*2)+(M121/56.08)+((O121/94.2)*2)))*100</f>
        <v>4.4583098083418422</v>
      </c>
      <c r="W121" s="15">
        <f t="shared" si="6"/>
        <v>43.891603958030551</v>
      </c>
      <c r="X121" s="18"/>
    </row>
    <row r="122" spans="1:29" s="8" customFormat="1" ht="13.8" x14ac:dyDescent="0.3">
      <c r="A122" s="7">
        <v>196</v>
      </c>
      <c r="B122" s="7" t="s">
        <v>21</v>
      </c>
      <c r="C122" s="7" t="s">
        <v>30</v>
      </c>
      <c r="D122" s="13">
        <v>57.94</v>
      </c>
      <c r="E122" s="13">
        <v>0.126</v>
      </c>
      <c r="F122" s="13">
        <v>25.1</v>
      </c>
      <c r="G122" s="13">
        <v>2E-3</v>
      </c>
      <c r="H122" s="13">
        <v>5.5E-2</v>
      </c>
      <c r="I122" s="13">
        <v>0.38900000000000001</v>
      </c>
      <c r="J122" s="13">
        <v>0</v>
      </c>
      <c r="K122" s="13">
        <v>1.4E-2</v>
      </c>
      <c r="L122" s="13">
        <v>2.5000000000000001E-2</v>
      </c>
      <c r="M122" s="13">
        <v>7.44</v>
      </c>
      <c r="N122" s="13">
        <v>6.9</v>
      </c>
      <c r="O122" s="13">
        <v>0.83199999999999996</v>
      </c>
      <c r="P122" s="13">
        <v>98.822000000000003</v>
      </c>
      <c r="Q122" s="13"/>
      <c r="R122" s="16">
        <f t="shared" si="4"/>
        <v>62.662505489722079</v>
      </c>
      <c r="S122" s="16">
        <f t="shared" si="5"/>
        <v>37.337494510277921</v>
      </c>
      <c r="T122" s="16"/>
      <c r="U122" s="15">
        <f t="shared" si="9"/>
        <v>59.694810664578398</v>
      </c>
      <c r="V122" s="15">
        <f t="shared" si="10"/>
        <v>7.1979829670911917</v>
      </c>
      <c r="W122" s="15">
        <f t="shared" si="6"/>
        <v>33.107206368330409</v>
      </c>
      <c r="X122" s="18"/>
      <c r="AB122" s="8">
        <f>(2*AB119)+(3*16)</f>
        <v>149.88299999999998</v>
      </c>
      <c r="AC122" s="8">
        <f>AB124/AB122</f>
        <v>1.21349986322665</v>
      </c>
    </row>
    <row r="123" spans="1:29" s="8" customFormat="1" ht="13.8" x14ac:dyDescent="0.3">
      <c r="A123" s="7">
        <v>197</v>
      </c>
      <c r="B123" s="7" t="s">
        <v>21</v>
      </c>
      <c r="C123" s="7" t="s">
        <v>30</v>
      </c>
      <c r="D123" s="13">
        <v>54</v>
      </c>
      <c r="E123" s="13">
        <v>0.11600000000000001</v>
      </c>
      <c r="F123" s="13">
        <v>27.96</v>
      </c>
      <c r="G123" s="13">
        <v>0</v>
      </c>
      <c r="H123" s="13">
        <v>5.0000000000000001E-3</v>
      </c>
      <c r="I123" s="13">
        <v>0.55000000000000004</v>
      </c>
      <c r="J123" s="13">
        <v>0</v>
      </c>
      <c r="K123" s="13">
        <v>0</v>
      </c>
      <c r="L123" s="13">
        <v>4.3999999999999997E-2</v>
      </c>
      <c r="M123" s="13">
        <v>10.54</v>
      </c>
      <c r="N123" s="13">
        <v>5.45</v>
      </c>
      <c r="O123" s="13">
        <v>0.379</v>
      </c>
      <c r="P123" s="13">
        <v>99.043999999999997</v>
      </c>
      <c r="Q123" s="13"/>
      <c r="R123" s="16">
        <f t="shared" si="4"/>
        <v>48.339429351926213</v>
      </c>
      <c r="S123" s="16">
        <f t="shared" si="5"/>
        <v>51.660570648073787</v>
      </c>
      <c r="T123" s="16"/>
      <c r="U123" s="15">
        <f t="shared" si="9"/>
        <v>47.293396318793377</v>
      </c>
      <c r="V123" s="15">
        <f t="shared" si="10"/>
        <v>3.2888435238206775</v>
      </c>
      <c r="W123" s="15">
        <f t="shared" si="6"/>
        <v>49.417760157385942</v>
      </c>
      <c r="X123" s="18"/>
    </row>
    <row r="124" spans="1:29" s="8" customFormat="1" ht="13.8" x14ac:dyDescent="0.3">
      <c r="A124" s="7">
        <v>198</v>
      </c>
      <c r="B124" s="7" t="s">
        <v>21</v>
      </c>
      <c r="C124" s="7" t="s">
        <v>30</v>
      </c>
      <c r="D124" s="13">
        <v>54.2</v>
      </c>
      <c r="E124" s="13">
        <v>0.184</v>
      </c>
      <c r="F124" s="13">
        <v>27.4</v>
      </c>
      <c r="G124" s="13">
        <v>0</v>
      </c>
      <c r="H124" s="13">
        <v>0</v>
      </c>
      <c r="I124" s="13">
        <v>0.51600000000000001</v>
      </c>
      <c r="J124" s="13">
        <v>5.2999999999999999E-2</v>
      </c>
      <c r="K124" s="13">
        <v>2.5000000000000001E-2</v>
      </c>
      <c r="L124" s="13">
        <v>3.3000000000000002E-2</v>
      </c>
      <c r="M124" s="13">
        <v>9.49</v>
      </c>
      <c r="N124" s="13">
        <v>5.78</v>
      </c>
      <c r="O124" s="13">
        <v>0.45400000000000001</v>
      </c>
      <c r="P124" s="13">
        <v>98.135000000000005</v>
      </c>
      <c r="Q124" s="13"/>
      <c r="R124" s="16">
        <f t="shared" si="4"/>
        <v>52.430077437877834</v>
      </c>
      <c r="S124" s="16">
        <f t="shared" si="5"/>
        <v>47.569922562122166</v>
      </c>
      <c r="T124" s="16"/>
      <c r="U124" s="15">
        <f t="shared" si="9"/>
        <v>51.046897954384121</v>
      </c>
      <c r="V124" s="15">
        <f t="shared" si="10"/>
        <v>4.0095660330952239</v>
      </c>
      <c r="W124" s="15">
        <f t="shared" si="6"/>
        <v>44.943536012520653</v>
      </c>
      <c r="X124" s="18"/>
      <c r="AB124" s="8">
        <f>(2*AB119)+(5*16)</f>
        <v>181.88299999999998</v>
      </c>
    </row>
    <row r="125" spans="1:29" s="8" customFormat="1" ht="13.8" x14ac:dyDescent="0.3">
      <c r="A125" s="7">
        <v>199</v>
      </c>
      <c r="B125" s="7" t="s">
        <v>21</v>
      </c>
      <c r="C125" s="7" t="s">
        <v>30</v>
      </c>
      <c r="D125" s="13">
        <v>53.42</v>
      </c>
      <c r="E125" s="13">
        <v>0.14499999999999999</v>
      </c>
      <c r="F125" s="13">
        <v>25.89</v>
      </c>
      <c r="G125" s="13">
        <v>1.4E-2</v>
      </c>
      <c r="H125" s="13">
        <v>1.0999999999999999E-2</v>
      </c>
      <c r="I125" s="13">
        <v>0.46200000000000002</v>
      </c>
      <c r="J125" s="13">
        <v>0</v>
      </c>
      <c r="K125" s="13">
        <v>0</v>
      </c>
      <c r="L125" s="13">
        <v>1.7000000000000001E-2</v>
      </c>
      <c r="M125" s="13">
        <v>8.1300000000000008</v>
      </c>
      <c r="N125" s="13">
        <v>6.36</v>
      </c>
      <c r="O125" s="13">
        <v>0.66100000000000003</v>
      </c>
      <c r="P125" s="13">
        <v>95.11</v>
      </c>
      <c r="Q125" s="13"/>
      <c r="R125" s="16">
        <f t="shared" si="4"/>
        <v>58.603112792517464</v>
      </c>
      <c r="S125" s="16">
        <f t="shared" si="5"/>
        <v>41.396887207482536</v>
      </c>
      <c r="T125" s="16"/>
      <c r="U125" s="15">
        <f t="shared" si="9"/>
        <v>56.345122726335141</v>
      </c>
      <c r="V125" s="15">
        <f t="shared" si="10"/>
        <v>5.8559946732873476</v>
      </c>
      <c r="W125" s="15">
        <f t="shared" si="6"/>
        <v>37.79888260037751</v>
      </c>
      <c r="X125" s="18"/>
    </row>
    <row r="126" spans="1:29" s="8" customFormat="1" ht="13.8" x14ac:dyDescent="0.3">
      <c r="A126" s="7">
        <v>257</v>
      </c>
      <c r="B126" s="7" t="s">
        <v>21</v>
      </c>
      <c r="C126" s="7" t="s">
        <v>30</v>
      </c>
      <c r="D126" s="13">
        <v>54.91</v>
      </c>
      <c r="E126" s="13">
        <v>0.13600000000000001</v>
      </c>
      <c r="F126" s="13">
        <v>27.14</v>
      </c>
      <c r="G126" s="13">
        <v>0</v>
      </c>
      <c r="H126" s="13">
        <v>0</v>
      </c>
      <c r="I126" s="13">
        <v>0.63800000000000001</v>
      </c>
      <c r="J126" s="13">
        <v>1.2999999999999999E-2</v>
      </c>
      <c r="K126" s="13">
        <v>3.9E-2</v>
      </c>
      <c r="L126" s="13">
        <v>3.1E-2</v>
      </c>
      <c r="M126" s="13">
        <v>10.06</v>
      </c>
      <c r="N126" s="13">
        <v>5.72</v>
      </c>
      <c r="O126" s="13">
        <v>0.40100000000000002</v>
      </c>
      <c r="P126" s="13">
        <v>99.087999999999994</v>
      </c>
      <c r="Q126" s="13"/>
      <c r="R126" s="16">
        <f t="shared" si="4"/>
        <v>50.712859484899688</v>
      </c>
      <c r="S126" s="16">
        <f t="shared" si="5"/>
        <v>49.287140515100312</v>
      </c>
      <c r="T126" s="16"/>
      <c r="U126" s="15">
        <f t="shared" si="9"/>
        <v>49.553699983631446</v>
      </c>
      <c r="V126" s="15">
        <f t="shared" si="10"/>
        <v>3.4739569394119254</v>
      </c>
      <c r="W126" s="15">
        <f t="shared" si="6"/>
        <v>46.972343076956626</v>
      </c>
      <c r="X126" s="18">
        <f>SUM(W121:W126)/6</f>
        <v>42.688555362266953</v>
      </c>
    </row>
    <row r="127" spans="1:29" s="8" customFormat="1" ht="13.8" x14ac:dyDescent="0.3"/>
    <row r="128" spans="1:29" s="8" customFormat="1" ht="13.8" x14ac:dyDescent="0.3"/>
    <row r="129" spans="1:18" s="8" customFormat="1" ht="13.8" x14ac:dyDescent="0.3">
      <c r="A129" s="6" t="s">
        <v>80</v>
      </c>
      <c r="B129" s="7"/>
      <c r="C129" s="7"/>
    </row>
    <row r="130" spans="1:18" s="8" customFormat="1" ht="13.8" x14ac:dyDescent="0.3">
      <c r="A130" s="7"/>
      <c r="B130" s="7"/>
      <c r="C130" s="7"/>
    </row>
    <row r="131" spans="1:18" s="5" customFormat="1" ht="13.8" x14ac:dyDescent="0.3">
      <c r="A131" s="21" t="s">
        <v>22</v>
      </c>
      <c r="B131" s="21" t="s">
        <v>1</v>
      </c>
      <c r="C131" s="21" t="s">
        <v>2</v>
      </c>
      <c r="D131" s="22" t="s">
        <v>3</v>
      </c>
      <c r="E131" s="22" t="s">
        <v>4</v>
      </c>
      <c r="F131" s="22" t="s">
        <v>5</v>
      </c>
      <c r="G131" s="22" t="s">
        <v>6</v>
      </c>
      <c r="H131" s="22" t="s">
        <v>7</v>
      </c>
      <c r="I131" s="22" t="s">
        <v>8</v>
      </c>
      <c r="J131" s="22" t="s">
        <v>9</v>
      </c>
      <c r="K131" s="22" t="s">
        <v>10</v>
      </c>
      <c r="L131" s="22" t="s">
        <v>11</v>
      </c>
      <c r="M131" s="22" t="s">
        <v>12</v>
      </c>
      <c r="N131" s="22" t="s">
        <v>13</v>
      </c>
      <c r="O131" s="22" t="s">
        <v>14</v>
      </c>
      <c r="P131" s="22" t="s">
        <v>15</v>
      </c>
      <c r="Q131" s="21" t="s">
        <v>101</v>
      </c>
      <c r="R131" s="21" t="s">
        <v>32</v>
      </c>
    </row>
    <row r="132" spans="1:18" s="8" customFormat="1" ht="13.8" x14ac:dyDescent="0.3">
      <c r="A132" s="7"/>
      <c r="B132" s="7"/>
      <c r="C132" s="7"/>
    </row>
    <row r="133" spans="1:18" s="8" customFormat="1" ht="13.8" x14ac:dyDescent="0.3">
      <c r="A133" s="7">
        <v>35</v>
      </c>
      <c r="B133" s="7" t="s">
        <v>81</v>
      </c>
      <c r="C133" s="7" t="s">
        <v>33</v>
      </c>
      <c r="D133" s="13">
        <v>5.1999999999999998E-2</v>
      </c>
      <c r="E133" s="13">
        <v>18.25</v>
      </c>
      <c r="F133" s="13">
        <v>3.59</v>
      </c>
      <c r="G133" s="13">
        <v>1.0999999999999999E-2</v>
      </c>
      <c r="H133" s="13">
        <v>0.314</v>
      </c>
      <c r="I133" s="13">
        <v>73.64</v>
      </c>
      <c r="J133" s="13">
        <v>0.70299999999999996</v>
      </c>
      <c r="K133" s="13">
        <v>2.3E-2</v>
      </c>
      <c r="L133" s="13">
        <v>2.0299999999999998</v>
      </c>
      <c r="M133" s="13">
        <v>0</v>
      </c>
      <c r="N133" s="13">
        <v>3.3000000000000002E-2</v>
      </c>
      <c r="O133" s="13">
        <v>0</v>
      </c>
      <c r="P133" s="13">
        <v>98.647999999999996</v>
      </c>
      <c r="Q133" s="13">
        <f>H133*1.2135</f>
        <v>0.38103900000000002</v>
      </c>
      <c r="R133" s="17">
        <f>(H133*(101.88/149.75))*10000</f>
        <v>2136.2484140233723</v>
      </c>
    </row>
    <row r="134" spans="1:18" s="8" customFormat="1" ht="13.8" x14ac:dyDescent="0.3">
      <c r="A134" s="7">
        <v>36</v>
      </c>
      <c r="B134" s="7" t="s">
        <v>81</v>
      </c>
      <c r="C134" s="7" t="s">
        <v>33</v>
      </c>
      <c r="D134" s="13">
        <v>5.3999999999999999E-2</v>
      </c>
      <c r="E134" s="13">
        <v>17.04</v>
      </c>
      <c r="F134" s="13">
        <v>3.9</v>
      </c>
      <c r="G134" s="13">
        <v>0</v>
      </c>
      <c r="H134" s="13">
        <v>0.185</v>
      </c>
      <c r="I134" s="13">
        <v>74.42</v>
      </c>
      <c r="J134" s="13">
        <v>0.46500000000000002</v>
      </c>
      <c r="K134" s="13">
        <v>6.2E-2</v>
      </c>
      <c r="L134" s="13">
        <v>2.1</v>
      </c>
      <c r="M134" s="13">
        <v>0</v>
      </c>
      <c r="N134" s="13">
        <v>1.2E-2</v>
      </c>
      <c r="O134" s="13">
        <v>0</v>
      </c>
      <c r="P134" s="13">
        <v>98.239000000000004</v>
      </c>
      <c r="Q134" s="13">
        <f t="shared" ref="Q134:Q197" si="11">H134*1.2135</f>
        <v>0.22449749999999999</v>
      </c>
      <c r="R134" s="17">
        <f t="shared" ref="R134:R193" si="12">(H134*(101.88/149.75))*10000</f>
        <v>1258.6176961602671</v>
      </c>
    </row>
    <row r="135" spans="1:18" s="8" customFormat="1" ht="13.8" x14ac:dyDescent="0.3">
      <c r="A135" s="7">
        <v>37</v>
      </c>
      <c r="B135" s="7" t="s">
        <v>81</v>
      </c>
      <c r="C135" s="7" t="s">
        <v>33</v>
      </c>
      <c r="D135" s="13">
        <v>2.3E-2</v>
      </c>
      <c r="E135" s="13">
        <v>14.79</v>
      </c>
      <c r="F135" s="13">
        <v>4.03</v>
      </c>
      <c r="G135" s="13">
        <v>4.2000000000000003E-2</v>
      </c>
      <c r="H135" s="13">
        <v>0.38300000000000001</v>
      </c>
      <c r="I135" s="13">
        <v>75.099999999999994</v>
      </c>
      <c r="J135" s="13">
        <v>0.40899999999999997</v>
      </c>
      <c r="K135" s="13">
        <v>3.1E-2</v>
      </c>
      <c r="L135" s="13">
        <v>2.57</v>
      </c>
      <c r="M135" s="13">
        <v>0</v>
      </c>
      <c r="N135" s="13">
        <v>4.1000000000000002E-2</v>
      </c>
      <c r="O135" s="13">
        <v>0</v>
      </c>
      <c r="P135" s="13">
        <v>97.418999999999997</v>
      </c>
      <c r="Q135" s="13">
        <f t="shared" si="11"/>
        <v>0.46477050000000003</v>
      </c>
      <c r="R135" s="17">
        <f t="shared" si="12"/>
        <v>2605.6787979966612</v>
      </c>
    </row>
    <row r="136" spans="1:18" s="8" customFormat="1" ht="13.8" x14ac:dyDescent="0.3">
      <c r="A136" s="7">
        <v>38</v>
      </c>
      <c r="B136" s="7" t="s">
        <v>81</v>
      </c>
      <c r="C136" s="7" t="s">
        <v>33</v>
      </c>
      <c r="D136" s="13">
        <v>4.7E-2</v>
      </c>
      <c r="E136" s="13">
        <v>15.16</v>
      </c>
      <c r="F136" s="13">
        <v>3.78</v>
      </c>
      <c r="G136" s="13">
        <v>0</v>
      </c>
      <c r="H136" s="13">
        <v>0.38800000000000001</v>
      </c>
      <c r="I136" s="13">
        <v>76.34</v>
      </c>
      <c r="J136" s="13">
        <v>0.58599999999999997</v>
      </c>
      <c r="K136" s="13">
        <v>6.0999999999999999E-2</v>
      </c>
      <c r="L136" s="13">
        <v>1.37</v>
      </c>
      <c r="M136" s="13">
        <v>0</v>
      </c>
      <c r="N136" s="13">
        <v>2.8000000000000001E-2</v>
      </c>
      <c r="O136" s="13">
        <v>0</v>
      </c>
      <c r="P136" s="13">
        <v>97.760999999999996</v>
      </c>
      <c r="Q136" s="13">
        <f t="shared" si="11"/>
        <v>0.47083800000000003</v>
      </c>
      <c r="R136" s="17">
        <f t="shared" si="12"/>
        <v>2639.695492487479</v>
      </c>
    </row>
    <row r="137" spans="1:18" s="8" customFormat="1" ht="13.8" x14ac:dyDescent="0.3">
      <c r="A137" s="7">
        <v>39</v>
      </c>
      <c r="B137" s="7" t="s">
        <v>81</v>
      </c>
      <c r="C137" s="7" t="s">
        <v>33</v>
      </c>
      <c r="D137" s="13">
        <v>4.3999999999999997E-2</v>
      </c>
      <c r="E137" s="13">
        <v>15.15</v>
      </c>
      <c r="F137" s="13">
        <v>3.83</v>
      </c>
      <c r="G137" s="13">
        <v>1.0999999999999999E-2</v>
      </c>
      <c r="H137" s="13">
        <v>0.34899999999999998</v>
      </c>
      <c r="I137" s="13">
        <v>75.36</v>
      </c>
      <c r="J137" s="13">
        <v>0.55100000000000005</v>
      </c>
      <c r="K137" s="13">
        <v>0.02</v>
      </c>
      <c r="L137" s="13">
        <v>1.5049999999999999</v>
      </c>
      <c r="M137" s="13">
        <v>0</v>
      </c>
      <c r="N137" s="13">
        <v>0</v>
      </c>
      <c r="O137" s="13">
        <v>8.9999999999999993E-3</v>
      </c>
      <c r="P137" s="13">
        <v>96.828000000000003</v>
      </c>
      <c r="Q137" s="13">
        <f t="shared" si="11"/>
        <v>0.42351149999999999</v>
      </c>
      <c r="R137" s="17">
        <f t="shared" si="12"/>
        <v>2374.3652754590985</v>
      </c>
    </row>
    <row r="138" spans="1:18" s="8" customFormat="1" ht="13.8" x14ac:dyDescent="0.3">
      <c r="A138" s="7">
        <v>40</v>
      </c>
      <c r="B138" s="7" t="s">
        <v>81</v>
      </c>
      <c r="C138" s="7" t="s">
        <v>33</v>
      </c>
      <c r="D138" s="13">
        <v>8.0000000000000002E-3</v>
      </c>
      <c r="E138" s="13">
        <v>17.28</v>
      </c>
      <c r="F138" s="13">
        <v>3.65</v>
      </c>
      <c r="G138" s="13">
        <v>5.1999999999999998E-2</v>
      </c>
      <c r="H138" s="13">
        <v>0.29599999999999999</v>
      </c>
      <c r="I138" s="13">
        <v>74.63</v>
      </c>
      <c r="J138" s="13">
        <v>0.79700000000000004</v>
      </c>
      <c r="K138" s="13">
        <v>2.1999999999999999E-2</v>
      </c>
      <c r="L138" s="13">
        <v>1.159</v>
      </c>
      <c r="M138" s="13">
        <v>0</v>
      </c>
      <c r="N138" s="13">
        <v>2.5999999999999999E-2</v>
      </c>
      <c r="O138" s="13">
        <v>0</v>
      </c>
      <c r="P138" s="13">
        <v>97.921000000000006</v>
      </c>
      <c r="Q138" s="13">
        <f t="shared" si="11"/>
        <v>0.35919600000000002</v>
      </c>
      <c r="R138" s="17">
        <f t="shared" si="12"/>
        <v>2013.7883138564273</v>
      </c>
    </row>
    <row r="139" spans="1:18" s="8" customFormat="1" ht="13.8" x14ac:dyDescent="0.3">
      <c r="A139" s="7">
        <v>41</v>
      </c>
      <c r="B139" s="7" t="s">
        <v>81</v>
      </c>
      <c r="C139" s="7" t="s">
        <v>33</v>
      </c>
      <c r="D139" s="13">
        <v>5.3999999999999999E-2</v>
      </c>
      <c r="E139" s="13">
        <v>14.24</v>
      </c>
      <c r="F139" s="13">
        <v>3.13</v>
      </c>
      <c r="G139" s="13">
        <v>6.4000000000000001E-2</v>
      </c>
      <c r="H139" s="13">
        <v>0.316</v>
      </c>
      <c r="I139" s="13">
        <v>77.2</v>
      </c>
      <c r="J139" s="13">
        <v>0.60099999999999998</v>
      </c>
      <c r="K139" s="13">
        <v>7.0000000000000001E-3</v>
      </c>
      <c r="L139" s="13">
        <v>1.98</v>
      </c>
      <c r="M139" s="13">
        <v>0</v>
      </c>
      <c r="N139" s="13">
        <v>0</v>
      </c>
      <c r="O139" s="13">
        <v>0</v>
      </c>
      <c r="P139" s="13">
        <v>97.591999999999999</v>
      </c>
      <c r="Q139" s="13">
        <f t="shared" si="11"/>
        <v>0.38346600000000003</v>
      </c>
      <c r="R139" s="17">
        <f t="shared" si="12"/>
        <v>2149.8550918196993</v>
      </c>
    </row>
    <row r="140" spans="1:18" s="8" customFormat="1" ht="13.8" x14ac:dyDescent="0.3">
      <c r="A140" s="7">
        <v>42</v>
      </c>
      <c r="B140" s="7" t="s">
        <v>81</v>
      </c>
      <c r="C140" s="7" t="s">
        <v>33</v>
      </c>
      <c r="D140" s="13">
        <v>2.4E-2</v>
      </c>
      <c r="E140" s="13">
        <v>14.54</v>
      </c>
      <c r="F140" s="13">
        <v>3.35</v>
      </c>
      <c r="G140" s="13">
        <v>1.6E-2</v>
      </c>
      <c r="H140" s="13">
        <v>0.23100000000000001</v>
      </c>
      <c r="I140" s="13">
        <v>75.319999999999993</v>
      </c>
      <c r="J140" s="13">
        <v>0.63400000000000001</v>
      </c>
      <c r="K140" s="13">
        <v>0</v>
      </c>
      <c r="L140" s="13">
        <v>1.94</v>
      </c>
      <c r="M140" s="13">
        <v>0</v>
      </c>
      <c r="N140" s="13">
        <v>0</v>
      </c>
      <c r="O140" s="13">
        <v>4.0000000000000001E-3</v>
      </c>
      <c r="P140" s="13">
        <v>96.058999999999997</v>
      </c>
      <c r="Q140" s="13">
        <f t="shared" si="11"/>
        <v>0.28031850000000003</v>
      </c>
      <c r="R140" s="17">
        <f t="shared" si="12"/>
        <v>1571.571285475793</v>
      </c>
    </row>
    <row r="141" spans="1:18" s="8" customFormat="1" ht="13.8" x14ac:dyDescent="0.3">
      <c r="A141" s="7">
        <v>43</v>
      </c>
      <c r="B141" s="7" t="s">
        <v>81</v>
      </c>
      <c r="C141" s="7" t="s">
        <v>33</v>
      </c>
      <c r="D141" s="13">
        <v>3.1E-2</v>
      </c>
      <c r="E141" s="13">
        <v>21.34</v>
      </c>
      <c r="F141" s="13">
        <v>3.79</v>
      </c>
      <c r="G141" s="13">
        <v>0</v>
      </c>
      <c r="H141" s="13">
        <v>0.19400000000000001</v>
      </c>
      <c r="I141" s="13">
        <v>69.930000000000007</v>
      </c>
      <c r="J141" s="13">
        <v>0.57899999999999996</v>
      </c>
      <c r="K141" s="13">
        <v>3.7999999999999999E-2</v>
      </c>
      <c r="L141" s="13">
        <v>2.93</v>
      </c>
      <c r="M141" s="13">
        <v>0</v>
      </c>
      <c r="N141" s="13">
        <v>0</v>
      </c>
      <c r="O141" s="13">
        <v>0</v>
      </c>
      <c r="P141" s="13">
        <v>98.831999999999994</v>
      </c>
      <c r="Q141" s="13">
        <f t="shared" si="11"/>
        <v>0.23541900000000002</v>
      </c>
      <c r="R141" s="17">
        <f t="shared" si="12"/>
        <v>1319.8477462437395</v>
      </c>
    </row>
    <row r="142" spans="1:18" s="8" customFormat="1" ht="13.8" x14ac:dyDescent="0.3">
      <c r="A142" s="7">
        <v>44</v>
      </c>
      <c r="B142" s="7" t="s">
        <v>81</v>
      </c>
      <c r="C142" s="7" t="s">
        <v>33</v>
      </c>
      <c r="D142" s="13">
        <v>0</v>
      </c>
      <c r="E142" s="13">
        <v>21.17</v>
      </c>
      <c r="F142" s="13">
        <v>3.84</v>
      </c>
      <c r="G142" s="13">
        <v>0</v>
      </c>
      <c r="H142" s="13">
        <v>0.221</v>
      </c>
      <c r="I142" s="13">
        <v>69.87</v>
      </c>
      <c r="J142" s="13">
        <v>0.58299999999999996</v>
      </c>
      <c r="K142" s="13">
        <v>0.104</v>
      </c>
      <c r="L142" s="13">
        <v>3.21</v>
      </c>
      <c r="M142" s="13">
        <v>0</v>
      </c>
      <c r="N142" s="13">
        <v>0.04</v>
      </c>
      <c r="O142" s="13">
        <v>0</v>
      </c>
      <c r="P142" s="13">
        <v>99.039000000000001</v>
      </c>
      <c r="Q142" s="13">
        <f t="shared" si="11"/>
        <v>0.26818350000000002</v>
      </c>
      <c r="R142" s="17">
        <f t="shared" si="12"/>
        <v>1503.5378964941567</v>
      </c>
    </row>
    <row r="143" spans="1:18" s="8" customFormat="1" ht="13.8" x14ac:dyDescent="0.3">
      <c r="A143" s="7">
        <v>51</v>
      </c>
      <c r="B143" s="7" t="s">
        <v>81</v>
      </c>
      <c r="C143" s="7" t="s">
        <v>33</v>
      </c>
      <c r="D143" s="13">
        <v>3.5000000000000003E-2</v>
      </c>
      <c r="E143" s="13">
        <v>18.59</v>
      </c>
      <c r="F143" s="13">
        <v>3.67</v>
      </c>
      <c r="G143" s="13">
        <v>0</v>
      </c>
      <c r="H143" s="13">
        <v>0.38600000000000001</v>
      </c>
      <c r="I143" s="13">
        <v>72.72</v>
      </c>
      <c r="J143" s="13">
        <v>0.68400000000000005</v>
      </c>
      <c r="K143" s="13">
        <v>3.9E-2</v>
      </c>
      <c r="L143" s="13">
        <v>1.91</v>
      </c>
      <c r="M143" s="13">
        <v>0</v>
      </c>
      <c r="N143" s="13">
        <v>2.9000000000000001E-2</v>
      </c>
      <c r="O143" s="13">
        <v>6.0000000000000001E-3</v>
      </c>
      <c r="P143" s="13">
        <v>98.069000000000003</v>
      </c>
      <c r="Q143" s="13">
        <f t="shared" si="11"/>
        <v>0.46841100000000002</v>
      </c>
      <c r="R143" s="17">
        <f t="shared" si="12"/>
        <v>2626.088814691152</v>
      </c>
    </row>
    <row r="144" spans="1:18" s="8" customFormat="1" ht="13.8" x14ac:dyDescent="0.3">
      <c r="A144" s="7">
        <v>52</v>
      </c>
      <c r="B144" s="7" t="s">
        <v>81</v>
      </c>
      <c r="C144" s="7" t="s">
        <v>33</v>
      </c>
      <c r="D144" s="13">
        <v>3.4000000000000002E-2</v>
      </c>
      <c r="E144" s="13">
        <v>15.32</v>
      </c>
      <c r="F144" s="13">
        <v>3.37</v>
      </c>
      <c r="G144" s="13">
        <v>7.0999999999999994E-2</v>
      </c>
      <c r="H144" s="13">
        <v>0.43099999999999999</v>
      </c>
      <c r="I144" s="13">
        <v>76.12</v>
      </c>
      <c r="J144" s="13">
        <v>0.68500000000000005</v>
      </c>
      <c r="K144" s="13">
        <v>0</v>
      </c>
      <c r="L144" s="13">
        <v>1.5960000000000001</v>
      </c>
      <c r="M144" s="13">
        <v>0</v>
      </c>
      <c r="N144" s="13">
        <v>2.1999999999999999E-2</v>
      </c>
      <c r="O144" s="13">
        <v>0</v>
      </c>
      <c r="P144" s="13">
        <v>97.649000000000001</v>
      </c>
      <c r="Q144" s="13">
        <f t="shared" si="11"/>
        <v>0.52301850000000005</v>
      </c>
      <c r="R144" s="17">
        <f t="shared" si="12"/>
        <v>2932.2390651085138</v>
      </c>
    </row>
    <row r="145" spans="1:19" s="8" customFormat="1" ht="13.8" x14ac:dyDescent="0.3">
      <c r="A145" s="7"/>
      <c r="B145" s="7"/>
      <c r="C145" s="7"/>
      <c r="D145" s="13">
        <f>SUM(D133:D144)/12</f>
        <v>3.3833333333333333E-2</v>
      </c>
      <c r="E145" s="13">
        <f t="shared" ref="E145:P145" si="13">SUM(E133:E144)/12</f>
        <v>16.90583333333333</v>
      </c>
      <c r="F145" s="13">
        <f t="shared" si="13"/>
        <v>3.6608333333333332</v>
      </c>
      <c r="G145" s="13">
        <f t="shared" si="13"/>
        <v>2.2250000000000002E-2</v>
      </c>
      <c r="H145" s="13">
        <f t="shared" si="13"/>
        <v>0.30783333333333335</v>
      </c>
      <c r="I145" s="13">
        <f t="shared" si="13"/>
        <v>74.220833333333346</v>
      </c>
      <c r="J145" s="13">
        <f t="shared" si="13"/>
        <v>0.60641666666666671</v>
      </c>
      <c r="K145" s="13">
        <f t="shared" si="13"/>
        <v>3.3916666666666657E-2</v>
      </c>
      <c r="L145" s="13">
        <f t="shared" si="13"/>
        <v>2.0249999999999999</v>
      </c>
      <c r="M145" s="13">
        <f t="shared" si="13"/>
        <v>0</v>
      </c>
      <c r="N145" s="13">
        <f t="shared" si="13"/>
        <v>1.925E-2</v>
      </c>
      <c r="O145" s="13">
        <f t="shared" si="13"/>
        <v>1.5833333333333333E-3</v>
      </c>
      <c r="P145" s="13">
        <f t="shared" si="13"/>
        <v>97.838000000000008</v>
      </c>
      <c r="Q145" s="13">
        <f t="shared" si="11"/>
        <v>0.37355575000000002</v>
      </c>
      <c r="R145" s="17">
        <f t="shared" si="12"/>
        <v>2094.2944908180298</v>
      </c>
      <c r="S145" s="17"/>
    </row>
    <row r="146" spans="1:19" s="8" customFormat="1" ht="13.8" x14ac:dyDescent="0.3">
      <c r="A146" s="7"/>
      <c r="B146" s="7"/>
      <c r="C146" s="7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7"/>
    </row>
    <row r="147" spans="1:19" s="8" customFormat="1" ht="13.8" x14ac:dyDescent="0.3">
      <c r="A147" s="7">
        <v>53</v>
      </c>
      <c r="B147" s="7" t="s">
        <v>34</v>
      </c>
      <c r="C147" s="7" t="s">
        <v>35</v>
      </c>
      <c r="D147" s="13">
        <v>5.0000000000000001E-3</v>
      </c>
      <c r="E147" s="13">
        <v>13.18</v>
      </c>
      <c r="F147" s="13">
        <v>4.08</v>
      </c>
      <c r="G147" s="13">
        <v>4.2999999999999997E-2</v>
      </c>
      <c r="H147" s="13">
        <v>0.54800000000000004</v>
      </c>
      <c r="I147" s="13">
        <v>77.209999999999994</v>
      </c>
      <c r="J147" s="13">
        <v>0.33300000000000002</v>
      </c>
      <c r="K147" s="13">
        <v>2.1999999999999999E-2</v>
      </c>
      <c r="L147" s="13">
        <v>2.23</v>
      </c>
      <c r="M147" s="13">
        <v>0</v>
      </c>
      <c r="N147" s="13">
        <v>1.7999999999999999E-2</v>
      </c>
      <c r="O147" s="13">
        <v>0</v>
      </c>
      <c r="P147" s="13">
        <v>97.668999999999997</v>
      </c>
      <c r="Q147" s="13">
        <f t="shared" si="11"/>
        <v>0.66499800000000009</v>
      </c>
      <c r="R147" s="17">
        <f t="shared" si="12"/>
        <v>3728.2297161936563</v>
      </c>
    </row>
    <row r="148" spans="1:19" s="8" customFormat="1" ht="13.8" x14ac:dyDescent="0.3">
      <c r="A148" s="7">
        <v>58</v>
      </c>
      <c r="B148" s="7" t="s">
        <v>34</v>
      </c>
      <c r="C148" s="7" t="s">
        <v>33</v>
      </c>
      <c r="D148" s="13">
        <v>3.1E-2</v>
      </c>
      <c r="E148" s="13">
        <v>4.28</v>
      </c>
      <c r="F148" s="13">
        <v>1.254</v>
      </c>
      <c r="G148" s="13">
        <v>4.3999999999999997E-2</v>
      </c>
      <c r="H148" s="13">
        <v>0.65100000000000002</v>
      </c>
      <c r="I148" s="13">
        <v>88.98</v>
      </c>
      <c r="J148" s="13">
        <v>5.0999999999999997E-2</v>
      </c>
      <c r="K148" s="13">
        <v>8.7999999999999995E-2</v>
      </c>
      <c r="L148" s="13">
        <v>0.39500000000000002</v>
      </c>
      <c r="M148" s="13">
        <v>0</v>
      </c>
      <c r="N148" s="13">
        <v>1.4E-2</v>
      </c>
      <c r="O148" s="13">
        <v>0</v>
      </c>
      <c r="P148" s="13">
        <v>95.787000000000006</v>
      </c>
      <c r="Q148" s="13">
        <f t="shared" si="11"/>
        <v>0.78998850000000009</v>
      </c>
      <c r="R148" s="17">
        <f t="shared" si="12"/>
        <v>4428.9736227045078</v>
      </c>
    </row>
    <row r="149" spans="1:19" s="8" customFormat="1" ht="13.8" x14ac:dyDescent="0.3">
      <c r="A149" s="7">
        <v>59</v>
      </c>
      <c r="B149" s="7" t="s">
        <v>34</v>
      </c>
      <c r="C149" s="7" t="s">
        <v>33</v>
      </c>
      <c r="D149" s="13">
        <v>1.7999999999999999E-2</v>
      </c>
      <c r="E149" s="13">
        <v>3.59</v>
      </c>
      <c r="F149" s="13">
        <v>1.0840000000000001</v>
      </c>
      <c r="G149" s="13">
        <v>5.0000000000000001E-3</v>
      </c>
      <c r="H149" s="13">
        <v>0.64600000000000002</v>
      </c>
      <c r="I149" s="13">
        <v>89.85</v>
      </c>
      <c r="J149" s="13">
        <v>0.16800000000000001</v>
      </c>
      <c r="K149" s="13">
        <v>4.4999999999999998E-2</v>
      </c>
      <c r="L149" s="13">
        <v>0.47099999999999997</v>
      </c>
      <c r="M149" s="13">
        <v>0</v>
      </c>
      <c r="N149" s="13">
        <v>0.03</v>
      </c>
      <c r="O149" s="13">
        <v>0</v>
      </c>
      <c r="P149" s="13">
        <v>95.906000000000006</v>
      </c>
      <c r="Q149" s="13">
        <f t="shared" si="11"/>
        <v>0.78392100000000009</v>
      </c>
      <c r="R149" s="17">
        <f t="shared" si="12"/>
        <v>4394.956928213689</v>
      </c>
    </row>
    <row r="150" spans="1:19" s="8" customFormat="1" ht="13.8" x14ac:dyDescent="0.3">
      <c r="A150" s="7">
        <v>60</v>
      </c>
      <c r="B150" s="7" t="s">
        <v>34</v>
      </c>
      <c r="C150" s="7" t="s">
        <v>33</v>
      </c>
      <c r="D150" s="13">
        <v>0</v>
      </c>
      <c r="E150" s="13">
        <v>3.39</v>
      </c>
      <c r="F150" s="13">
        <v>0.86499999999999999</v>
      </c>
      <c r="G150" s="13">
        <v>2.4E-2</v>
      </c>
      <c r="H150" s="13">
        <v>0.58099999999999996</v>
      </c>
      <c r="I150" s="13">
        <v>90.61</v>
      </c>
      <c r="J150" s="13">
        <v>5.0999999999999997E-2</v>
      </c>
      <c r="K150" s="13">
        <v>0</v>
      </c>
      <c r="L150" s="13">
        <v>0.56999999999999995</v>
      </c>
      <c r="M150" s="13">
        <v>0</v>
      </c>
      <c r="N150" s="13">
        <v>3.7999999999999999E-2</v>
      </c>
      <c r="O150" s="13">
        <v>1.4999999999999999E-2</v>
      </c>
      <c r="P150" s="13">
        <v>96.144000000000005</v>
      </c>
      <c r="Q150" s="13">
        <f t="shared" si="11"/>
        <v>0.70504349999999993</v>
      </c>
      <c r="R150" s="17">
        <f t="shared" si="12"/>
        <v>3952.739899833055</v>
      </c>
    </row>
    <row r="151" spans="1:19" s="8" customFormat="1" ht="13.8" x14ac:dyDescent="0.3">
      <c r="A151" s="7">
        <v>61</v>
      </c>
      <c r="B151" s="7" t="s">
        <v>34</v>
      </c>
      <c r="C151" s="7" t="s">
        <v>33</v>
      </c>
      <c r="D151" s="13">
        <v>2.7E-2</v>
      </c>
      <c r="E151" s="13">
        <v>2.5</v>
      </c>
      <c r="F151" s="13">
        <v>0.64</v>
      </c>
      <c r="G151" s="13">
        <v>5.8999999999999997E-2</v>
      </c>
      <c r="H151" s="13">
        <v>0.59599999999999997</v>
      </c>
      <c r="I151" s="13">
        <v>91.39</v>
      </c>
      <c r="J151" s="13">
        <v>9.7000000000000003E-2</v>
      </c>
      <c r="K151" s="13">
        <v>0</v>
      </c>
      <c r="L151" s="13">
        <v>0.40400000000000003</v>
      </c>
      <c r="M151" s="13">
        <v>0</v>
      </c>
      <c r="N151" s="13">
        <v>0</v>
      </c>
      <c r="O151" s="13">
        <v>0</v>
      </c>
      <c r="P151" s="13">
        <v>95.715000000000003</v>
      </c>
      <c r="Q151" s="13">
        <f t="shared" si="11"/>
        <v>0.72324599999999994</v>
      </c>
      <c r="R151" s="17">
        <f t="shared" si="12"/>
        <v>4054.7899833055089</v>
      </c>
    </row>
    <row r="152" spans="1:19" s="8" customFormat="1" ht="13.8" x14ac:dyDescent="0.3">
      <c r="A152" s="7">
        <v>62</v>
      </c>
      <c r="B152" s="7" t="s">
        <v>34</v>
      </c>
      <c r="C152" s="7" t="s">
        <v>33</v>
      </c>
      <c r="D152" s="13">
        <v>0</v>
      </c>
      <c r="E152" s="13">
        <v>3.18</v>
      </c>
      <c r="F152" s="13">
        <v>0.71599999999999997</v>
      </c>
      <c r="G152" s="13">
        <v>1.4E-2</v>
      </c>
      <c r="H152" s="13">
        <v>0.48299999999999998</v>
      </c>
      <c r="I152" s="13">
        <v>91.12</v>
      </c>
      <c r="J152" s="13">
        <v>0.10100000000000001</v>
      </c>
      <c r="K152" s="13">
        <v>1.7999999999999999E-2</v>
      </c>
      <c r="L152" s="13">
        <v>0.51700000000000002</v>
      </c>
      <c r="M152" s="13">
        <v>0</v>
      </c>
      <c r="N152" s="13">
        <v>3.5999999999999997E-2</v>
      </c>
      <c r="O152" s="13">
        <v>7.0000000000000001E-3</v>
      </c>
      <c r="P152" s="13">
        <v>96.192999999999998</v>
      </c>
      <c r="Q152" s="13">
        <f t="shared" si="11"/>
        <v>0.58612050000000004</v>
      </c>
      <c r="R152" s="17">
        <f t="shared" si="12"/>
        <v>3286.0126878130213</v>
      </c>
    </row>
    <row r="153" spans="1:19" s="8" customFormat="1" ht="13.8" x14ac:dyDescent="0.3">
      <c r="A153" s="7"/>
      <c r="B153" s="7"/>
      <c r="C153" s="7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7"/>
    </row>
    <row r="154" spans="1:19" s="8" customFormat="1" ht="13.8" x14ac:dyDescent="0.3">
      <c r="A154" s="7">
        <v>91</v>
      </c>
      <c r="B154" s="7" t="s">
        <v>82</v>
      </c>
      <c r="C154" s="7" t="s">
        <v>33</v>
      </c>
      <c r="D154" s="13">
        <v>3.5000000000000003E-2</v>
      </c>
      <c r="E154" s="13">
        <v>22.03</v>
      </c>
      <c r="F154" s="13">
        <v>2.63</v>
      </c>
      <c r="G154" s="13">
        <v>0</v>
      </c>
      <c r="H154" s="13">
        <v>0.245</v>
      </c>
      <c r="I154" s="13">
        <v>73.7</v>
      </c>
      <c r="J154" s="13">
        <v>0.88700000000000001</v>
      </c>
      <c r="K154" s="13">
        <v>2.5000000000000001E-2</v>
      </c>
      <c r="L154" s="13">
        <v>0.53300000000000003</v>
      </c>
      <c r="M154" s="13">
        <v>0</v>
      </c>
      <c r="N154" s="13">
        <v>4.1000000000000002E-2</v>
      </c>
      <c r="O154" s="13">
        <v>0</v>
      </c>
      <c r="P154" s="13">
        <v>100.126</v>
      </c>
      <c r="Q154" s="13">
        <f t="shared" si="11"/>
        <v>0.2973075</v>
      </c>
      <c r="R154" s="17">
        <f t="shared" si="12"/>
        <v>1666.8180300500835</v>
      </c>
    </row>
    <row r="155" spans="1:19" s="8" customFormat="1" ht="13.8" x14ac:dyDescent="0.3">
      <c r="A155" s="7">
        <v>92</v>
      </c>
      <c r="B155" s="7" t="s">
        <v>82</v>
      </c>
      <c r="C155" s="7" t="s">
        <v>33</v>
      </c>
      <c r="D155" s="13">
        <v>6.3E-2</v>
      </c>
      <c r="E155" s="13">
        <v>21.96</v>
      </c>
      <c r="F155" s="13">
        <v>2.7</v>
      </c>
      <c r="G155" s="13">
        <v>1E-3</v>
      </c>
      <c r="H155" s="13">
        <v>0.22600000000000001</v>
      </c>
      <c r="I155" s="13">
        <v>73.569999999999993</v>
      </c>
      <c r="J155" s="13">
        <v>0.872</v>
      </c>
      <c r="K155" s="13">
        <v>0</v>
      </c>
      <c r="L155" s="13">
        <v>0.58699999999999997</v>
      </c>
      <c r="M155" s="13">
        <v>0</v>
      </c>
      <c r="N155" s="13">
        <v>2.1999999999999999E-2</v>
      </c>
      <c r="O155" s="13">
        <v>0</v>
      </c>
      <c r="P155" s="13">
        <v>100.001</v>
      </c>
      <c r="Q155" s="13">
        <f t="shared" si="11"/>
        <v>0.27425100000000002</v>
      </c>
      <c r="R155" s="17">
        <f t="shared" si="12"/>
        <v>1537.554590984975</v>
      </c>
    </row>
    <row r="156" spans="1:19" s="8" customFormat="1" ht="13.8" x14ac:dyDescent="0.3">
      <c r="A156" s="7">
        <v>93</v>
      </c>
      <c r="B156" s="7" t="s">
        <v>82</v>
      </c>
      <c r="C156" s="7" t="s">
        <v>33</v>
      </c>
      <c r="D156" s="13">
        <v>2.4E-2</v>
      </c>
      <c r="E156" s="13">
        <v>21.76</v>
      </c>
      <c r="F156" s="13">
        <v>2.7</v>
      </c>
      <c r="G156" s="13">
        <v>7.0000000000000007E-2</v>
      </c>
      <c r="H156" s="13">
        <v>0.153</v>
      </c>
      <c r="I156" s="13">
        <v>74.239999999999995</v>
      </c>
      <c r="J156" s="13">
        <v>0.63300000000000001</v>
      </c>
      <c r="K156" s="13">
        <v>6.2E-2</v>
      </c>
      <c r="L156" s="13">
        <v>0.52900000000000003</v>
      </c>
      <c r="M156" s="13">
        <v>0</v>
      </c>
      <c r="N156" s="13">
        <v>2E-3</v>
      </c>
      <c r="O156" s="13">
        <v>0.01</v>
      </c>
      <c r="P156" s="13">
        <v>100.182</v>
      </c>
      <c r="Q156" s="13">
        <f t="shared" si="11"/>
        <v>0.18566550000000001</v>
      </c>
      <c r="R156" s="17">
        <f t="shared" si="12"/>
        <v>1040.9108514190316</v>
      </c>
    </row>
    <row r="157" spans="1:19" s="8" customFormat="1" ht="13.8" x14ac:dyDescent="0.3">
      <c r="A157" s="7">
        <v>94</v>
      </c>
      <c r="B157" s="7" t="s">
        <v>82</v>
      </c>
      <c r="C157" s="7" t="s">
        <v>33</v>
      </c>
      <c r="D157" s="13">
        <v>3.6999999999999998E-2</v>
      </c>
      <c r="E157" s="13">
        <v>21.06</v>
      </c>
      <c r="F157" s="13">
        <v>2.61</v>
      </c>
      <c r="G157" s="13">
        <v>0</v>
      </c>
      <c r="H157" s="13">
        <v>0.26800000000000002</v>
      </c>
      <c r="I157" s="13">
        <v>74.02</v>
      </c>
      <c r="J157" s="13">
        <v>0.84199999999999997</v>
      </c>
      <c r="K157" s="13">
        <v>0</v>
      </c>
      <c r="L157" s="13">
        <v>0.46500000000000002</v>
      </c>
      <c r="M157" s="13">
        <v>0</v>
      </c>
      <c r="N157" s="13">
        <v>1.2E-2</v>
      </c>
      <c r="O157" s="13">
        <v>0</v>
      </c>
      <c r="P157" s="13">
        <v>99.313999999999993</v>
      </c>
      <c r="Q157" s="13">
        <f t="shared" si="11"/>
        <v>0.32521800000000001</v>
      </c>
      <c r="R157" s="17">
        <f t="shared" si="12"/>
        <v>1823.2948247078464</v>
      </c>
    </row>
    <row r="158" spans="1:19" s="8" customFormat="1" ht="13.8" x14ac:dyDescent="0.3">
      <c r="A158" s="7">
        <v>95</v>
      </c>
      <c r="B158" s="7" t="s">
        <v>82</v>
      </c>
      <c r="C158" s="7" t="s">
        <v>33</v>
      </c>
      <c r="D158" s="13">
        <v>1.4E-2</v>
      </c>
      <c r="E158" s="13">
        <v>21.99</v>
      </c>
      <c r="F158" s="13">
        <v>2.57</v>
      </c>
      <c r="G158" s="13">
        <v>0</v>
      </c>
      <c r="H158" s="13">
        <v>0.28100000000000003</v>
      </c>
      <c r="I158" s="13">
        <v>73.63</v>
      </c>
      <c r="J158" s="13">
        <v>0.90300000000000002</v>
      </c>
      <c r="K158" s="13">
        <v>4.0000000000000001E-3</v>
      </c>
      <c r="L158" s="13">
        <v>0.48099999999999998</v>
      </c>
      <c r="M158" s="13">
        <v>0</v>
      </c>
      <c r="N158" s="13">
        <v>3.9E-2</v>
      </c>
      <c r="O158" s="13">
        <v>5.0000000000000001E-3</v>
      </c>
      <c r="P158" s="13">
        <v>99.918000000000006</v>
      </c>
      <c r="Q158" s="13">
        <f t="shared" si="11"/>
        <v>0.34099350000000006</v>
      </c>
      <c r="R158" s="17">
        <f t="shared" si="12"/>
        <v>1911.7382303839734</v>
      </c>
    </row>
    <row r="159" spans="1:19" s="8" customFormat="1" ht="13.8" x14ac:dyDescent="0.3">
      <c r="A159" s="7">
        <v>96</v>
      </c>
      <c r="B159" s="7" t="s">
        <v>82</v>
      </c>
      <c r="C159" s="7" t="s">
        <v>33</v>
      </c>
      <c r="D159" s="13">
        <v>6.0000000000000001E-3</v>
      </c>
      <c r="E159" s="13">
        <v>21.71</v>
      </c>
      <c r="F159" s="13">
        <v>2.61</v>
      </c>
      <c r="G159" s="13">
        <v>0</v>
      </c>
      <c r="H159" s="13">
        <v>0.34300000000000003</v>
      </c>
      <c r="I159" s="13">
        <v>73.290000000000006</v>
      </c>
      <c r="J159" s="13">
        <v>0.90300000000000002</v>
      </c>
      <c r="K159" s="13">
        <v>0</v>
      </c>
      <c r="L159" s="13">
        <v>0.54900000000000004</v>
      </c>
      <c r="M159" s="13">
        <v>0</v>
      </c>
      <c r="N159" s="13">
        <v>1.2E-2</v>
      </c>
      <c r="O159" s="13">
        <v>2E-3</v>
      </c>
      <c r="P159" s="13">
        <v>99.424000000000007</v>
      </c>
      <c r="Q159" s="13">
        <f t="shared" si="11"/>
        <v>0.41623050000000006</v>
      </c>
      <c r="R159" s="17">
        <f t="shared" si="12"/>
        <v>2333.5452420701167</v>
      </c>
    </row>
    <row r="160" spans="1:19" s="8" customFormat="1" ht="13.8" x14ac:dyDescent="0.3">
      <c r="A160" s="7">
        <v>97</v>
      </c>
      <c r="B160" s="7" t="s">
        <v>82</v>
      </c>
      <c r="C160" s="7" t="s">
        <v>33</v>
      </c>
      <c r="D160" s="13">
        <v>2.1999999999999999E-2</v>
      </c>
      <c r="E160" s="13">
        <v>21.53</v>
      </c>
      <c r="F160" s="13">
        <v>2.7</v>
      </c>
      <c r="G160" s="13">
        <v>0</v>
      </c>
      <c r="H160" s="13">
        <v>0.17</v>
      </c>
      <c r="I160" s="13">
        <v>73.489999999999995</v>
      </c>
      <c r="J160" s="13">
        <v>0.70399999999999996</v>
      </c>
      <c r="K160" s="13">
        <v>2.9000000000000001E-2</v>
      </c>
      <c r="L160" s="13">
        <v>0.47699999999999998</v>
      </c>
      <c r="M160" s="13">
        <v>0</v>
      </c>
      <c r="N160" s="13">
        <v>2.1999999999999999E-2</v>
      </c>
      <c r="O160" s="13">
        <v>0</v>
      </c>
      <c r="P160" s="13">
        <v>99.144000000000005</v>
      </c>
      <c r="Q160" s="13">
        <f t="shared" si="11"/>
        <v>0.20629500000000001</v>
      </c>
      <c r="R160" s="17">
        <f t="shared" si="12"/>
        <v>1156.5676126878129</v>
      </c>
    </row>
    <row r="161" spans="1:19" s="8" customFormat="1" ht="13.8" x14ac:dyDescent="0.3">
      <c r="A161" s="7"/>
      <c r="B161" s="7"/>
      <c r="C161" s="7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7"/>
      <c r="S161" s="17"/>
    </row>
    <row r="162" spans="1:19" s="8" customFormat="1" ht="13.8" x14ac:dyDescent="0.3">
      <c r="A162" s="7">
        <v>114</v>
      </c>
      <c r="B162" s="7" t="s">
        <v>36</v>
      </c>
      <c r="C162" s="7" t="s">
        <v>33</v>
      </c>
      <c r="D162" s="13">
        <v>9.7000000000000003E-2</v>
      </c>
      <c r="E162" s="13">
        <v>3.61</v>
      </c>
      <c r="F162" s="13">
        <v>2.16</v>
      </c>
      <c r="G162" s="13">
        <v>3.9E-2</v>
      </c>
      <c r="H162" s="13">
        <v>0.53600000000000003</v>
      </c>
      <c r="I162" s="13">
        <v>90.11</v>
      </c>
      <c r="J162" s="13">
        <v>5.8999999999999997E-2</v>
      </c>
      <c r="K162" s="13">
        <v>1.7999999999999999E-2</v>
      </c>
      <c r="L162" s="13">
        <v>1.0900000000000001</v>
      </c>
      <c r="M162" s="13">
        <v>0</v>
      </c>
      <c r="N162" s="13">
        <v>0</v>
      </c>
      <c r="O162" s="13">
        <v>2E-3</v>
      </c>
      <c r="P162" s="13">
        <v>97.72</v>
      </c>
      <c r="Q162" s="13">
        <f t="shared" si="11"/>
        <v>0.65043600000000001</v>
      </c>
      <c r="R162" s="17">
        <f t="shared" si="12"/>
        <v>3646.5896494156927</v>
      </c>
    </row>
    <row r="163" spans="1:19" s="8" customFormat="1" ht="13.8" x14ac:dyDescent="0.3">
      <c r="A163" s="7">
        <v>115</v>
      </c>
      <c r="B163" s="7" t="s">
        <v>36</v>
      </c>
      <c r="C163" s="7" t="s">
        <v>33</v>
      </c>
      <c r="D163" s="13">
        <v>0.02</v>
      </c>
      <c r="E163" s="13">
        <v>3.16</v>
      </c>
      <c r="F163" s="13">
        <v>0.86399999999999999</v>
      </c>
      <c r="G163" s="13">
        <v>5.1999999999999998E-2</v>
      </c>
      <c r="H163" s="13">
        <v>0.66400000000000003</v>
      </c>
      <c r="I163" s="13">
        <v>91.48</v>
      </c>
      <c r="J163" s="13">
        <v>0</v>
      </c>
      <c r="K163" s="13">
        <v>5.7000000000000002E-2</v>
      </c>
      <c r="L163" s="13">
        <v>0.40699999999999997</v>
      </c>
      <c r="M163" s="13">
        <v>0</v>
      </c>
      <c r="N163" s="13">
        <v>8.0000000000000002E-3</v>
      </c>
      <c r="O163" s="13">
        <v>0</v>
      </c>
      <c r="P163" s="13">
        <v>96.712000000000003</v>
      </c>
      <c r="Q163" s="13">
        <f t="shared" si="11"/>
        <v>0.80576400000000004</v>
      </c>
      <c r="R163" s="17">
        <f t="shared" si="12"/>
        <v>4517.4170283806343</v>
      </c>
    </row>
    <row r="164" spans="1:19" s="8" customFormat="1" ht="13.8" x14ac:dyDescent="0.3">
      <c r="A164" s="7">
        <v>116</v>
      </c>
      <c r="B164" s="7" t="s">
        <v>36</v>
      </c>
      <c r="C164" s="7" t="s">
        <v>33</v>
      </c>
      <c r="D164" s="13">
        <v>2.8000000000000001E-2</v>
      </c>
      <c r="E164" s="13">
        <v>3.93</v>
      </c>
      <c r="F164" s="13">
        <v>0.48899999999999999</v>
      </c>
      <c r="G164" s="13">
        <v>1.6E-2</v>
      </c>
      <c r="H164" s="13">
        <v>0.53500000000000003</v>
      </c>
      <c r="I164" s="13">
        <v>90.82</v>
      </c>
      <c r="J164" s="13">
        <v>7.0000000000000007E-2</v>
      </c>
      <c r="K164" s="13">
        <v>4.9000000000000002E-2</v>
      </c>
      <c r="L164" s="13">
        <v>0.39800000000000002</v>
      </c>
      <c r="M164" s="13">
        <v>0</v>
      </c>
      <c r="N164" s="13">
        <v>0</v>
      </c>
      <c r="O164" s="13">
        <v>2E-3</v>
      </c>
      <c r="P164" s="13">
        <v>96.337000000000003</v>
      </c>
      <c r="Q164" s="13">
        <f t="shared" si="11"/>
        <v>0.64922250000000004</v>
      </c>
      <c r="R164" s="17">
        <f t="shared" si="12"/>
        <v>3639.7863105175293</v>
      </c>
    </row>
    <row r="165" spans="1:19" s="8" customFormat="1" ht="13.8" x14ac:dyDescent="0.3">
      <c r="A165" s="7">
        <v>117</v>
      </c>
      <c r="B165" s="7" t="s">
        <v>36</v>
      </c>
      <c r="C165" s="7" t="s">
        <v>33</v>
      </c>
      <c r="D165" s="13">
        <v>0.22600000000000001</v>
      </c>
      <c r="E165" s="13">
        <v>8.2799999999999994</v>
      </c>
      <c r="F165" s="13">
        <v>0.73599999999999999</v>
      </c>
      <c r="G165" s="13">
        <v>0</v>
      </c>
      <c r="H165" s="13">
        <v>0.51</v>
      </c>
      <c r="I165" s="13">
        <v>85.95</v>
      </c>
      <c r="J165" s="13">
        <v>6.3E-2</v>
      </c>
      <c r="K165" s="13">
        <v>6.0000000000000001E-3</v>
      </c>
      <c r="L165" s="13">
        <v>1.1819999999999999</v>
      </c>
      <c r="M165" s="13">
        <v>0</v>
      </c>
      <c r="N165" s="13">
        <v>0</v>
      </c>
      <c r="O165" s="13">
        <v>1.0999999999999999E-2</v>
      </c>
      <c r="P165" s="13">
        <v>96.963999999999999</v>
      </c>
      <c r="Q165" s="13">
        <f t="shared" si="11"/>
        <v>0.61888500000000002</v>
      </c>
      <c r="R165" s="17">
        <f t="shared" si="12"/>
        <v>3469.7028380634388</v>
      </c>
    </row>
    <row r="166" spans="1:19" s="8" customFormat="1" ht="13.8" x14ac:dyDescent="0.3">
      <c r="A166" s="7">
        <v>119</v>
      </c>
      <c r="B166" s="7" t="s">
        <v>36</v>
      </c>
      <c r="C166" s="7" t="s">
        <v>33</v>
      </c>
      <c r="D166" s="13">
        <v>6.0999999999999999E-2</v>
      </c>
      <c r="E166" s="13">
        <v>9.01</v>
      </c>
      <c r="F166" s="13">
        <v>1.325</v>
      </c>
      <c r="G166" s="13">
        <v>5.5E-2</v>
      </c>
      <c r="H166" s="13">
        <v>0.432</v>
      </c>
      <c r="I166" s="13">
        <v>85.36</v>
      </c>
      <c r="J166" s="13">
        <v>0.14099999999999999</v>
      </c>
      <c r="K166" s="13">
        <v>0</v>
      </c>
      <c r="L166" s="13">
        <v>0.75900000000000001</v>
      </c>
      <c r="M166" s="13">
        <v>0</v>
      </c>
      <c r="N166" s="13">
        <v>0</v>
      </c>
      <c r="O166" s="13">
        <v>2.1999999999999999E-2</v>
      </c>
      <c r="P166" s="13">
        <v>97.165999999999997</v>
      </c>
      <c r="Q166" s="13">
        <f t="shared" si="11"/>
        <v>0.52423200000000003</v>
      </c>
      <c r="R166" s="17">
        <f t="shared" si="12"/>
        <v>2939.0424040066778</v>
      </c>
    </row>
    <row r="167" spans="1:19" s="8" customFormat="1" ht="13.8" x14ac:dyDescent="0.3">
      <c r="A167" s="7">
        <v>120</v>
      </c>
      <c r="B167" s="7" t="s">
        <v>36</v>
      </c>
      <c r="C167" s="7" t="s">
        <v>33</v>
      </c>
      <c r="D167" s="13">
        <v>0.629</v>
      </c>
      <c r="E167" s="13">
        <v>2.04</v>
      </c>
      <c r="F167" s="13">
        <v>1.47</v>
      </c>
      <c r="G167" s="13">
        <v>3.1E-2</v>
      </c>
      <c r="H167" s="13">
        <v>0.439</v>
      </c>
      <c r="I167" s="13">
        <v>90.79</v>
      </c>
      <c r="J167" s="13">
        <v>1.6E-2</v>
      </c>
      <c r="K167" s="13">
        <v>9.6000000000000002E-2</v>
      </c>
      <c r="L167" s="13">
        <v>1.27</v>
      </c>
      <c r="M167" s="13">
        <v>0</v>
      </c>
      <c r="N167" s="13">
        <v>0</v>
      </c>
      <c r="O167" s="13">
        <v>3.3000000000000002E-2</v>
      </c>
      <c r="P167" s="13">
        <v>96.813000000000002</v>
      </c>
      <c r="Q167" s="13">
        <f t="shared" si="11"/>
        <v>0.53272649999999999</v>
      </c>
      <c r="R167" s="17">
        <f t="shared" si="12"/>
        <v>2986.665776293823</v>
      </c>
    </row>
    <row r="168" spans="1:19" s="8" customFormat="1" ht="13.8" x14ac:dyDescent="0.3">
      <c r="A168" s="7"/>
      <c r="B168" s="7"/>
      <c r="C168" s="7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7"/>
    </row>
    <row r="169" spans="1:19" s="8" customFormat="1" ht="13.8" x14ac:dyDescent="0.3">
      <c r="A169" s="7">
        <v>148</v>
      </c>
      <c r="B169" s="7" t="s">
        <v>83</v>
      </c>
      <c r="C169" s="7" t="s">
        <v>33</v>
      </c>
      <c r="D169" s="13">
        <v>1.7999999999999999E-2</v>
      </c>
      <c r="E169" s="13">
        <v>21.99</v>
      </c>
      <c r="F169" s="13">
        <v>2.74</v>
      </c>
      <c r="G169" s="13">
        <v>6.3E-2</v>
      </c>
      <c r="H169" s="13">
        <v>0.30299999999999999</v>
      </c>
      <c r="I169" s="13">
        <v>71.47</v>
      </c>
      <c r="J169" s="13">
        <v>0.69</v>
      </c>
      <c r="K169" s="13">
        <v>0.111</v>
      </c>
      <c r="L169" s="13">
        <v>1.91</v>
      </c>
      <c r="M169" s="13">
        <v>0</v>
      </c>
      <c r="N169" s="13">
        <v>3.5000000000000003E-2</v>
      </c>
      <c r="O169" s="13">
        <v>2.5000000000000001E-2</v>
      </c>
      <c r="P169" s="13">
        <v>99.355000000000004</v>
      </c>
      <c r="Q169" s="13">
        <f t="shared" si="11"/>
        <v>0.36769049999999998</v>
      </c>
      <c r="R169" s="17">
        <f t="shared" si="12"/>
        <v>2061.4116861435723</v>
      </c>
    </row>
    <row r="170" spans="1:19" s="8" customFormat="1" ht="13.8" x14ac:dyDescent="0.3">
      <c r="A170" s="7">
        <v>149</v>
      </c>
      <c r="B170" s="7" t="s">
        <v>83</v>
      </c>
      <c r="C170" s="7" t="s">
        <v>33</v>
      </c>
      <c r="D170" s="13">
        <v>1.4999999999999999E-2</v>
      </c>
      <c r="E170" s="13">
        <v>22.19</v>
      </c>
      <c r="F170" s="13">
        <v>2.77</v>
      </c>
      <c r="G170" s="13">
        <v>1.7000000000000001E-2</v>
      </c>
      <c r="H170" s="13">
        <v>0.15</v>
      </c>
      <c r="I170" s="13">
        <v>72.08</v>
      </c>
      <c r="J170" s="13">
        <v>0.80900000000000005</v>
      </c>
      <c r="K170" s="13">
        <v>0</v>
      </c>
      <c r="L170" s="13">
        <v>1.69</v>
      </c>
      <c r="M170" s="13">
        <v>0</v>
      </c>
      <c r="N170" s="13">
        <v>3.5999999999999997E-2</v>
      </c>
      <c r="O170" s="13">
        <v>0</v>
      </c>
      <c r="P170" s="13">
        <v>99.757999999999996</v>
      </c>
      <c r="Q170" s="13">
        <f t="shared" si="11"/>
        <v>0.18202499999999999</v>
      </c>
      <c r="R170" s="17">
        <f t="shared" si="12"/>
        <v>1020.5008347245407</v>
      </c>
    </row>
    <row r="171" spans="1:19" s="8" customFormat="1" ht="13.8" x14ac:dyDescent="0.3">
      <c r="A171" s="7">
        <v>150</v>
      </c>
      <c r="B171" s="7" t="s">
        <v>83</v>
      </c>
      <c r="C171" s="7" t="s">
        <v>33</v>
      </c>
      <c r="D171" s="13">
        <v>5.7000000000000002E-2</v>
      </c>
      <c r="E171" s="13">
        <v>21.91</v>
      </c>
      <c r="F171" s="13">
        <v>2.9</v>
      </c>
      <c r="G171" s="13">
        <v>3.9E-2</v>
      </c>
      <c r="H171" s="13">
        <v>0.16800000000000001</v>
      </c>
      <c r="I171" s="13">
        <v>71.569999999999993</v>
      </c>
      <c r="J171" s="13">
        <v>0.84099999999999997</v>
      </c>
      <c r="K171" s="13">
        <v>2.1999999999999999E-2</v>
      </c>
      <c r="L171" s="13">
        <v>1.85</v>
      </c>
      <c r="M171" s="13">
        <v>0</v>
      </c>
      <c r="N171" s="13">
        <v>8.9999999999999993E-3</v>
      </c>
      <c r="O171" s="13">
        <v>0</v>
      </c>
      <c r="P171" s="13">
        <v>99.367000000000004</v>
      </c>
      <c r="Q171" s="13">
        <f t="shared" si="11"/>
        <v>0.20386800000000002</v>
      </c>
      <c r="R171" s="17">
        <f t="shared" si="12"/>
        <v>1142.9609348914857</v>
      </c>
    </row>
    <row r="172" spans="1:19" s="8" customFormat="1" ht="13.8" x14ac:dyDescent="0.3">
      <c r="A172" s="7">
        <v>151</v>
      </c>
      <c r="B172" s="7" t="s">
        <v>83</v>
      </c>
      <c r="C172" s="7" t="s">
        <v>33</v>
      </c>
      <c r="D172" s="13">
        <v>0</v>
      </c>
      <c r="E172" s="13">
        <v>22.08</v>
      </c>
      <c r="F172" s="13">
        <v>2.76</v>
      </c>
      <c r="G172" s="13">
        <v>4.1000000000000002E-2</v>
      </c>
      <c r="H172" s="13">
        <v>0.17199999999999999</v>
      </c>
      <c r="I172" s="13">
        <v>71.37</v>
      </c>
      <c r="J172" s="13">
        <v>0.53900000000000003</v>
      </c>
      <c r="K172" s="13">
        <v>5.2999999999999999E-2</v>
      </c>
      <c r="L172" s="13">
        <v>2.34</v>
      </c>
      <c r="M172" s="13">
        <v>0</v>
      </c>
      <c r="N172" s="13">
        <v>0</v>
      </c>
      <c r="O172" s="13">
        <v>0</v>
      </c>
      <c r="P172" s="13">
        <v>99.355000000000004</v>
      </c>
      <c r="Q172" s="13">
        <f t="shared" si="11"/>
        <v>0.20872199999999999</v>
      </c>
      <c r="R172" s="17">
        <f t="shared" si="12"/>
        <v>1170.1742904841401</v>
      </c>
    </row>
    <row r="173" spans="1:19" s="8" customFormat="1" ht="13.8" x14ac:dyDescent="0.3">
      <c r="A173" s="7">
        <v>152</v>
      </c>
      <c r="B173" s="7" t="s">
        <v>83</v>
      </c>
      <c r="C173" s="7" t="s">
        <v>33</v>
      </c>
      <c r="D173" s="13">
        <v>3.5999999999999997E-2</v>
      </c>
      <c r="E173" s="13">
        <v>22.69</v>
      </c>
      <c r="F173" s="13">
        <v>2.79</v>
      </c>
      <c r="G173" s="13">
        <v>0</v>
      </c>
      <c r="H173" s="13">
        <v>0.23100000000000001</v>
      </c>
      <c r="I173" s="13">
        <v>71.83</v>
      </c>
      <c r="J173" s="13">
        <v>0.79400000000000004</v>
      </c>
      <c r="K173" s="13">
        <v>3.1E-2</v>
      </c>
      <c r="L173" s="13">
        <v>1.85</v>
      </c>
      <c r="M173" s="13">
        <v>0</v>
      </c>
      <c r="N173" s="13">
        <v>7.0000000000000001E-3</v>
      </c>
      <c r="O173" s="13">
        <v>0</v>
      </c>
      <c r="P173" s="13">
        <v>100.259</v>
      </c>
      <c r="Q173" s="13">
        <f t="shared" si="11"/>
        <v>0.28031850000000003</v>
      </c>
      <c r="R173" s="17">
        <f t="shared" si="12"/>
        <v>1571.571285475793</v>
      </c>
    </row>
    <row r="174" spans="1:19" s="8" customFormat="1" ht="13.8" x14ac:dyDescent="0.3">
      <c r="A174" s="7">
        <v>153</v>
      </c>
      <c r="B174" s="7" t="s">
        <v>83</v>
      </c>
      <c r="C174" s="7" t="s">
        <v>33</v>
      </c>
      <c r="D174" s="13">
        <v>5.5E-2</v>
      </c>
      <c r="E174" s="13">
        <v>22.41</v>
      </c>
      <c r="F174" s="13">
        <v>2.84</v>
      </c>
      <c r="G174" s="13">
        <v>1.0999999999999999E-2</v>
      </c>
      <c r="H174" s="13">
        <v>0.30399999999999999</v>
      </c>
      <c r="I174" s="13">
        <v>72.08</v>
      </c>
      <c r="J174" s="13">
        <v>0.69399999999999995</v>
      </c>
      <c r="K174" s="13">
        <v>5.8999999999999997E-2</v>
      </c>
      <c r="L174" s="13">
        <v>1.399</v>
      </c>
      <c r="M174" s="13">
        <v>0</v>
      </c>
      <c r="N174" s="13">
        <v>0</v>
      </c>
      <c r="O174" s="13">
        <v>0</v>
      </c>
      <c r="P174" s="13">
        <v>99.850999999999999</v>
      </c>
      <c r="Q174" s="13">
        <f t="shared" si="11"/>
        <v>0.36890400000000001</v>
      </c>
      <c r="R174" s="17">
        <f t="shared" si="12"/>
        <v>2068.2150250417362</v>
      </c>
    </row>
    <row r="175" spans="1:19" s="8" customFormat="1" ht="13.8" x14ac:dyDescent="0.3">
      <c r="A175" s="7">
        <v>154</v>
      </c>
      <c r="B175" s="7" t="s">
        <v>83</v>
      </c>
      <c r="C175" s="7" t="s">
        <v>33</v>
      </c>
      <c r="D175" s="13">
        <v>3.3000000000000002E-2</v>
      </c>
      <c r="E175" s="13">
        <v>22.51</v>
      </c>
      <c r="F175" s="13">
        <v>2.71</v>
      </c>
      <c r="G175" s="13">
        <v>0.02</v>
      </c>
      <c r="H175" s="13">
        <v>0.28399999999999997</v>
      </c>
      <c r="I175" s="13">
        <v>71.540000000000006</v>
      </c>
      <c r="J175" s="13">
        <v>0.53900000000000003</v>
      </c>
      <c r="K175" s="13">
        <v>3.7999999999999999E-2</v>
      </c>
      <c r="L175" s="13">
        <v>2.2599999999999998</v>
      </c>
      <c r="M175" s="13">
        <v>0</v>
      </c>
      <c r="N175" s="13">
        <v>6.0000000000000001E-3</v>
      </c>
      <c r="O175" s="13">
        <v>0</v>
      </c>
      <c r="P175" s="13">
        <v>99.938000000000002</v>
      </c>
      <c r="Q175" s="13">
        <f t="shared" si="11"/>
        <v>0.344634</v>
      </c>
      <c r="R175" s="17">
        <f t="shared" si="12"/>
        <v>1932.1482470784638</v>
      </c>
    </row>
    <row r="176" spans="1:19" s="8" customFormat="1" ht="13.8" x14ac:dyDescent="0.3">
      <c r="A176" s="7">
        <v>155</v>
      </c>
      <c r="B176" s="7" t="s">
        <v>83</v>
      </c>
      <c r="C176" s="7" t="s">
        <v>33</v>
      </c>
      <c r="D176" s="13">
        <v>3.7999999999999999E-2</v>
      </c>
      <c r="E176" s="13">
        <v>21.96</v>
      </c>
      <c r="F176" s="13">
        <v>2.78</v>
      </c>
      <c r="G176" s="13">
        <v>1.7999999999999999E-2</v>
      </c>
      <c r="H176" s="13">
        <v>0.16300000000000001</v>
      </c>
      <c r="I176" s="13">
        <v>71.89</v>
      </c>
      <c r="J176" s="13">
        <v>0.61399999999999999</v>
      </c>
      <c r="K176" s="13">
        <v>0.05</v>
      </c>
      <c r="L176" s="13">
        <v>1.9</v>
      </c>
      <c r="M176" s="13">
        <v>0</v>
      </c>
      <c r="N176" s="13">
        <v>0</v>
      </c>
      <c r="O176" s="13">
        <v>7.0000000000000001E-3</v>
      </c>
      <c r="P176" s="13">
        <v>99.418999999999997</v>
      </c>
      <c r="Q176" s="13">
        <f t="shared" si="11"/>
        <v>0.19780050000000002</v>
      </c>
      <c r="R176" s="17">
        <f t="shared" si="12"/>
        <v>1108.9442404006677</v>
      </c>
    </row>
    <row r="177" spans="1:18" s="8" customFormat="1" ht="13.8" x14ac:dyDescent="0.3">
      <c r="A177" s="7">
        <v>156</v>
      </c>
      <c r="B177" s="7" t="s">
        <v>83</v>
      </c>
      <c r="C177" s="7" t="s">
        <v>33</v>
      </c>
      <c r="D177" s="13">
        <v>4.2000000000000003E-2</v>
      </c>
      <c r="E177" s="13">
        <v>21.41</v>
      </c>
      <c r="F177" s="13">
        <v>3.08</v>
      </c>
      <c r="G177" s="13">
        <v>4.1000000000000002E-2</v>
      </c>
      <c r="H177" s="13">
        <v>0.41699999999999998</v>
      </c>
      <c r="I177" s="13">
        <v>72.44</v>
      </c>
      <c r="J177" s="13">
        <v>0.98799999999999999</v>
      </c>
      <c r="K177" s="13">
        <v>3.9E-2</v>
      </c>
      <c r="L177" s="13">
        <v>1.74</v>
      </c>
      <c r="M177" s="13">
        <v>0</v>
      </c>
      <c r="N177" s="13">
        <v>1.9E-2</v>
      </c>
      <c r="O177" s="13">
        <v>0</v>
      </c>
      <c r="P177" s="13">
        <v>100.217</v>
      </c>
      <c r="Q177" s="13">
        <f t="shared" si="11"/>
        <v>0.50602950000000002</v>
      </c>
      <c r="R177" s="17">
        <f t="shared" si="12"/>
        <v>2836.9923205342234</v>
      </c>
    </row>
    <row r="178" spans="1:18" s="8" customFormat="1" ht="13.8" x14ac:dyDescent="0.3">
      <c r="A178" s="7">
        <v>157</v>
      </c>
      <c r="B178" s="7" t="s">
        <v>83</v>
      </c>
      <c r="C178" s="7" t="s">
        <v>33</v>
      </c>
      <c r="D178" s="13">
        <v>6.0999999999999999E-2</v>
      </c>
      <c r="E178" s="13">
        <v>18.14</v>
      </c>
      <c r="F178" s="13">
        <v>4.7</v>
      </c>
      <c r="G178" s="13">
        <v>4.0000000000000001E-3</v>
      </c>
      <c r="H178" s="13">
        <v>0.30099999999999999</v>
      </c>
      <c r="I178" s="13">
        <v>73.569999999999993</v>
      </c>
      <c r="J178" s="13">
        <v>0.39400000000000002</v>
      </c>
      <c r="K178" s="13">
        <v>0</v>
      </c>
      <c r="L178" s="13">
        <v>1.2709999999999999</v>
      </c>
      <c r="M178" s="13">
        <v>0</v>
      </c>
      <c r="N178" s="13">
        <v>3.5000000000000003E-2</v>
      </c>
      <c r="O178" s="13">
        <v>0</v>
      </c>
      <c r="P178" s="13">
        <v>98.475999999999999</v>
      </c>
      <c r="Q178" s="13">
        <f t="shared" si="11"/>
        <v>0.36526350000000002</v>
      </c>
      <c r="R178" s="17">
        <f t="shared" si="12"/>
        <v>2047.8050083472451</v>
      </c>
    </row>
    <row r="179" spans="1:18" s="8" customFormat="1" ht="13.8" x14ac:dyDescent="0.3">
      <c r="A179" s="7">
        <v>158</v>
      </c>
      <c r="B179" s="7" t="s">
        <v>83</v>
      </c>
      <c r="C179" s="7" t="s">
        <v>33</v>
      </c>
      <c r="D179" s="13">
        <v>3.4000000000000002E-2</v>
      </c>
      <c r="E179" s="13">
        <v>22.12</v>
      </c>
      <c r="F179" s="13">
        <v>2.75</v>
      </c>
      <c r="G179" s="13">
        <v>3.1E-2</v>
      </c>
      <c r="H179" s="13">
        <v>0.20599999999999999</v>
      </c>
      <c r="I179" s="13">
        <v>71.91</v>
      </c>
      <c r="J179" s="13">
        <v>0.76100000000000001</v>
      </c>
      <c r="K179" s="13">
        <v>3.7999999999999999E-2</v>
      </c>
      <c r="L179" s="13">
        <v>1.2969999999999999</v>
      </c>
      <c r="M179" s="13">
        <v>0</v>
      </c>
      <c r="N179" s="13">
        <v>0</v>
      </c>
      <c r="O179" s="13">
        <v>0</v>
      </c>
      <c r="P179" s="13">
        <v>99.146000000000001</v>
      </c>
      <c r="Q179" s="13">
        <f t="shared" si="11"/>
        <v>0.24998099999999998</v>
      </c>
      <c r="R179" s="17">
        <f t="shared" si="12"/>
        <v>1401.4878130217026</v>
      </c>
    </row>
    <row r="180" spans="1:18" s="8" customFormat="1" ht="13.8" x14ac:dyDescent="0.3">
      <c r="A180" s="7">
        <v>159</v>
      </c>
      <c r="B180" s="7" t="s">
        <v>83</v>
      </c>
      <c r="C180" s="7" t="s">
        <v>33</v>
      </c>
      <c r="D180" s="13">
        <v>3.3000000000000002E-2</v>
      </c>
      <c r="E180" s="13">
        <v>22.2</v>
      </c>
      <c r="F180" s="13">
        <v>2.73</v>
      </c>
      <c r="G180" s="13">
        <v>0</v>
      </c>
      <c r="H180" s="13">
        <v>0.251</v>
      </c>
      <c r="I180" s="13">
        <v>71.400000000000006</v>
      </c>
      <c r="J180" s="13">
        <v>0.56699999999999995</v>
      </c>
      <c r="K180" s="13">
        <v>4.3999999999999997E-2</v>
      </c>
      <c r="L180" s="13">
        <v>2.21</v>
      </c>
      <c r="M180" s="13">
        <v>0</v>
      </c>
      <c r="N180" s="13">
        <v>3.3000000000000002E-2</v>
      </c>
      <c r="O180" s="13">
        <v>0</v>
      </c>
      <c r="P180" s="13">
        <v>99.468000000000004</v>
      </c>
      <c r="Q180" s="13">
        <f t="shared" si="11"/>
        <v>0.30458849999999998</v>
      </c>
      <c r="R180" s="17">
        <f t="shared" si="12"/>
        <v>1707.638063439065</v>
      </c>
    </row>
    <row r="181" spans="1:18" s="8" customFormat="1" ht="13.8" x14ac:dyDescent="0.3">
      <c r="A181" s="7">
        <v>160</v>
      </c>
      <c r="B181" s="7" t="s">
        <v>83</v>
      </c>
      <c r="C181" s="7" t="s">
        <v>33</v>
      </c>
      <c r="D181" s="13">
        <v>0</v>
      </c>
      <c r="E181" s="13">
        <v>21.7</v>
      </c>
      <c r="F181" s="13">
        <v>2.83</v>
      </c>
      <c r="G181" s="13">
        <v>1.7999999999999999E-2</v>
      </c>
      <c r="H181" s="13">
        <v>0.185</v>
      </c>
      <c r="I181" s="13">
        <v>70.849999999999994</v>
      </c>
      <c r="J181" s="13">
        <v>0.80500000000000005</v>
      </c>
      <c r="K181" s="13">
        <v>1.6E-2</v>
      </c>
      <c r="L181" s="13">
        <v>2.14</v>
      </c>
      <c r="M181" s="13">
        <v>0</v>
      </c>
      <c r="N181" s="13">
        <v>0.01</v>
      </c>
      <c r="O181" s="13">
        <v>6.0000000000000001E-3</v>
      </c>
      <c r="P181" s="13">
        <v>98.56</v>
      </c>
      <c r="Q181" s="13">
        <f t="shared" si="11"/>
        <v>0.22449749999999999</v>
      </c>
      <c r="R181" s="17">
        <f t="shared" si="12"/>
        <v>1258.6176961602671</v>
      </c>
    </row>
    <row r="182" spans="1:18" s="8" customFormat="1" ht="13.8" x14ac:dyDescent="0.3">
      <c r="A182" s="7">
        <v>161</v>
      </c>
      <c r="B182" s="7" t="s">
        <v>83</v>
      </c>
      <c r="C182" s="7" t="s">
        <v>33</v>
      </c>
      <c r="D182" s="13">
        <v>1.6E-2</v>
      </c>
      <c r="E182" s="13">
        <v>22.1</v>
      </c>
      <c r="F182" s="13">
        <v>3.15</v>
      </c>
      <c r="G182" s="13">
        <v>6.0000000000000001E-3</v>
      </c>
      <c r="H182" s="13">
        <v>0.29799999999999999</v>
      </c>
      <c r="I182" s="13">
        <v>70.72</v>
      </c>
      <c r="J182" s="13">
        <v>0.71499999999999997</v>
      </c>
      <c r="K182" s="13">
        <v>3.4000000000000002E-2</v>
      </c>
      <c r="L182" s="13">
        <v>2.39</v>
      </c>
      <c r="M182" s="13">
        <v>0</v>
      </c>
      <c r="N182" s="13">
        <v>1.2999999999999999E-2</v>
      </c>
      <c r="O182" s="13">
        <v>0</v>
      </c>
      <c r="P182" s="13">
        <v>99.441000000000003</v>
      </c>
      <c r="Q182" s="13">
        <f t="shared" si="11"/>
        <v>0.36162299999999997</v>
      </c>
      <c r="R182" s="17">
        <f t="shared" si="12"/>
        <v>2027.3949916527545</v>
      </c>
    </row>
    <row r="183" spans="1:18" s="8" customFormat="1" ht="13.8" x14ac:dyDescent="0.3">
      <c r="A183" s="7">
        <v>174</v>
      </c>
      <c r="B183" s="7" t="s">
        <v>83</v>
      </c>
      <c r="C183" s="7" t="s">
        <v>33</v>
      </c>
      <c r="D183" s="13">
        <v>2.7E-2</v>
      </c>
      <c r="E183" s="13">
        <v>20.78</v>
      </c>
      <c r="F183" s="13">
        <v>2.7</v>
      </c>
      <c r="G183" s="13">
        <v>7.0000000000000007E-2</v>
      </c>
      <c r="H183" s="13">
        <v>0.315</v>
      </c>
      <c r="I183" s="13">
        <v>74.62</v>
      </c>
      <c r="J183" s="13">
        <v>0.98499999999999999</v>
      </c>
      <c r="K183" s="13">
        <v>2.1000000000000001E-2</v>
      </c>
      <c r="L183" s="13">
        <v>0.19600000000000001</v>
      </c>
      <c r="M183" s="13">
        <v>0</v>
      </c>
      <c r="N183" s="13">
        <v>3.7999999999999999E-2</v>
      </c>
      <c r="O183" s="13">
        <v>0</v>
      </c>
      <c r="P183" s="13">
        <v>99.751999999999995</v>
      </c>
      <c r="Q183" s="13">
        <f t="shared" si="11"/>
        <v>0.3822525</v>
      </c>
      <c r="R183" s="17">
        <f t="shared" si="12"/>
        <v>2143.0517529215358</v>
      </c>
    </row>
    <row r="184" spans="1:18" s="8" customFormat="1" ht="13.8" x14ac:dyDescent="0.3">
      <c r="A184" s="7"/>
      <c r="B184" s="7"/>
      <c r="C184" s="7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7"/>
    </row>
    <row r="185" spans="1:18" s="8" customFormat="1" ht="13.8" x14ac:dyDescent="0.3">
      <c r="A185" s="7">
        <v>224</v>
      </c>
      <c r="B185" s="7" t="s">
        <v>84</v>
      </c>
      <c r="C185" s="7" t="s">
        <v>33</v>
      </c>
      <c r="D185" s="13">
        <v>2.4E-2</v>
      </c>
      <c r="E185" s="13">
        <v>21.27</v>
      </c>
      <c r="F185" s="13">
        <v>2.67</v>
      </c>
      <c r="G185" s="13">
        <v>5.2999999999999999E-2</v>
      </c>
      <c r="H185" s="13">
        <v>0.27300000000000002</v>
      </c>
      <c r="I185" s="13">
        <v>72.44</v>
      </c>
      <c r="J185" s="13">
        <v>0.80100000000000005</v>
      </c>
      <c r="K185" s="13">
        <v>5.7000000000000002E-2</v>
      </c>
      <c r="L185" s="13">
        <v>1.74</v>
      </c>
      <c r="M185" s="13">
        <v>0</v>
      </c>
      <c r="N185" s="13">
        <v>0</v>
      </c>
      <c r="O185" s="13">
        <v>0</v>
      </c>
      <c r="P185" s="13">
        <v>99.328000000000003</v>
      </c>
      <c r="Q185" s="13">
        <f t="shared" si="11"/>
        <v>0.33128550000000001</v>
      </c>
      <c r="R185" s="17">
        <f t="shared" si="12"/>
        <v>1857.3115191986644</v>
      </c>
    </row>
    <row r="186" spans="1:18" s="8" customFormat="1" ht="13.8" x14ac:dyDescent="0.3">
      <c r="A186" s="7">
        <v>225</v>
      </c>
      <c r="B186" s="7" t="s">
        <v>84</v>
      </c>
      <c r="C186" s="7" t="s">
        <v>33</v>
      </c>
      <c r="D186" s="13">
        <v>3.5000000000000003E-2</v>
      </c>
      <c r="E186" s="13">
        <v>22.3</v>
      </c>
      <c r="F186" s="13">
        <v>2.65</v>
      </c>
      <c r="G186" s="13">
        <v>0.107</v>
      </c>
      <c r="H186" s="13">
        <v>0.22900000000000001</v>
      </c>
      <c r="I186" s="13">
        <v>72.900000000000006</v>
      </c>
      <c r="J186" s="13">
        <v>0.64600000000000002</v>
      </c>
      <c r="K186" s="13">
        <v>8.6999999999999994E-2</v>
      </c>
      <c r="L186" s="13">
        <v>1.6519999999999999</v>
      </c>
      <c r="M186" s="13">
        <v>0</v>
      </c>
      <c r="N186" s="13">
        <v>1.7000000000000001E-2</v>
      </c>
      <c r="O186" s="13">
        <v>2E-3</v>
      </c>
      <c r="P186" s="13">
        <v>100.626</v>
      </c>
      <c r="Q186" s="13">
        <f t="shared" si="11"/>
        <v>0.27789150000000001</v>
      </c>
      <c r="R186" s="17">
        <f t="shared" si="12"/>
        <v>1557.9646076794656</v>
      </c>
    </row>
    <row r="187" spans="1:18" s="8" customFormat="1" ht="13.8" x14ac:dyDescent="0.3">
      <c r="A187" s="7">
        <v>226</v>
      </c>
      <c r="B187" s="7" t="s">
        <v>84</v>
      </c>
      <c r="C187" s="7" t="s">
        <v>33</v>
      </c>
      <c r="D187" s="13">
        <v>6.0999999999999999E-2</v>
      </c>
      <c r="E187" s="13">
        <v>21.68</v>
      </c>
      <c r="F187" s="13">
        <v>2.59</v>
      </c>
      <c r="G187" s="13">
        <v>1.7999999999999999E-2</v>
      </c>
      <c r="H187" s="13">
        <v>0.189</v>
      </c>
      <c r="I187" s="13">
        <v>72.709999999999994</v>
      </c>
      <c r="J187" s="13">
        <v>0.80800000000000005</v>
      </c>
      <c r="K187" s="13">
        <v>4.3999999999999997E-2</v>
      </c>
      <c r="L187" s="13">
        <v>1.38</v>
      </c>
      <c r="M187" s="13">
        <v>0</v>
      </c>
      <c r="N187" s="13">
        <v>1.7000000000000001E-2</v>
      </c>
      <c r="O187" s="13">
        <v>8.9999999999999993E-3</v>
      </c>
      <c r="P187" s="13">
        <v>99.507000000000005</v>
      </c>
      <c r="Q187" s="13">
        <f t="shared" si="11"/>
        <v>0.22935150000000001</v>
      </c>
      <c r="R187" s="17">
        <f t="shared" si="12"/>
        <v>1285.8310517529214</v>
      </c>
    </row>
    <row r="188" spans="1:18" s="8" customFormat="1" ht="13.8" x14ac:dyDescent="0.3">
      <c r="A188" s="7">
        <v>227</v>
      </c>
      <c r="B188" s="7" t="s">
        <v>84</v>
      </c>
      <c r="C188" s="7" t="s">
        <v>33</v>
      </c>
      <c r="D188" s="13">
        <v>7.0000000000000001E-3</v>
      </c>
      <c r="E188" s="13">
        <v>20.93</v>
      </c>
      <c r="F188" s="13">
        <v>2.52</v>
      </c>
      <c r="G188" s="13">
        <v>4.2999999999999997E-2</v>
      </c>
      <c r="H188" s="13">
        <v>0.221</v>
      </c>
      <c r="I188" s="13">
        <v>72.72</v>
      </c>
      <c r="J188" s="13">
        <v>0.56499999999999995</v>
      </c>
      <c r="K188" s="13">
        <v>4.3999999999999997E-2</v>
      </c>
      <c r="L188" s="13">
        <v>1.415</v>
      </c>
      <c r="M188" s="13">
        <v>8.0000000000000002E-3</v>
      </c>
      <c r="N188" s="13">
        <v>7.0000000000000007E-2</v>
      </c>
      <c r="O188" s="13">
        <v>0</v>
      </c>
      <c r="P188" s="13">
        <v>98.543999999999997</v>
      </c>
      <c r="Q188" s="13">
        <f t="shared" si="11"/>
        <v>0.26818350000000002</v>
      </c>
      <c r="R188" s="17">
        <f t="shared" si="12"/>
        <v>1503.5378964941567</v>
      </c>
    </row>
    <row r="189" spans="1:18" s="8" customFormat="1" ht="13.8" x14ac:dyDescent="0.3">
      <c r="A189" s="7">
        <v>228</v>
      </c>
      <c r="B189" s="7" t="s">
        <v>84</v>
      </c>
      <c r="C189" s="7" t="s">
        <v>33</v>
      </c>
      <c r="D189" s="13">
        <v>4.7E-2</v>
      </c>
      <c r="E189" s="13">
        <v>21.44</v>
      </c>
      <c r="F189" s="13">
        <v>2.5499999999999998</v>
      </c>
      <c r="G189" s="13">
        <v>0</v>
      </c>
      <c r="H189" s="13">
        <v>0.252</v>
      </c>
      <c r="I189" s="13">
        <v>73.260000000000005</v>
      </c>
      <c r="J189" s="13">
        <v>0.63800000000000001</v>
      </c>
      <c r="K189" s="13">
        <v>0</v>
      </c>
      <c r="L189" s="13">
        <v>1.4950000000000001</v>
      </c>
      <c r="M189" s="13">
        <v>0</v>
      </c>
      <c r="N189" s="13">
        <v>1.2E-2</v>
      </c>
      <c r="O189" s="13">
        <v>8.0000000000000002E-3</v>
      </c>
      <c r="P189" s="13">
        <v>99.700999999999993</v>
      </c>
      <c r="Q189" s="13">
        <f t="shared" si="11"/>
        <v>0.30580200000000002</v>
      </c>
      <c r="R189" s="17">
        <f t="shared" si="12"/>
        <v>1714.4414023372287</v>
      </c>
    </row>
    <row r="190" spans="1:18" s="8" customFormat="1" ht="13.8" x14ac:dyDescent="0.3">
      <c r="A190" s="7">
        <v>229</v>
      </c>
      <c r="B190" s="7" t="s">
        <v>84</v>
      </c>
      <c r="C190" s="7" t="s">
        <v>33</v>
      </c>
      <c r="D190" s="13">
        <v>3.7999999999999999E-2</v>
      </c>
      <c r="E190" s="13">
        <v>21.31</v>
      </c>
      <c r="F190" s="13">
        <v>2.64</v>
      </c>
      <c r="G190" s="13">
        <v>6.6000000000000003E-2</v>
      </c>
      <c r="H190" s="13">
        <v>0.30299999999999999</v>
      </c>
      <c r="I190" s="13">
        <v>72.55</v>
      </c>
      <c r="J190" s="13">
        <v>0.66100000000000003</v>
      </c>
      <c r="K190" s="13">
        <v>2.5999999999999999E-2</v>
      </c>
      <c r="L190" s="13">
        <v>1.56</v>
      </c>
      <c r="M190" s="13">
        <v>0</v>
      </c>
      <c r="N190" s="13">
        <v>8.9999999999999993E-3</v>
      </c>
      <c r="O190" s="13">
        <v>0</v>
      </c>
      <c r="P190" s="13">
        <v>99.162999999999997</v>
      </c>
      <c r="Q190" s="13">
        <f t="shared" si="11"/>
        <v>0.36769049999999998</v>
      </c>
      <c r="R190" s="17">
        <f t="shared" si="12"/>
        <v>2061.4116861435723</v>
      </c>
    </row>
    <row r="191" spans="1:18" s="8" customFormat="1" ht="13.8" x14ac:dyDescent="0.3">
      <c r="A191" s="7">
        <v>230</v>
      </c>
      <c r="B191" s="7" t="s">
        <v>84</v>
      </c>
      <c r="C191" s="7" t="s">
        <v>33</v>
      </c>
      <c r="D191" s="13">
        <v>1.2E-2</v>
      </c>
      <c r="E191" s="13">
        <v>21.88</v>
      </c>
      <c r="F191" s="13">
        <v>2.64</v>
      </c>
      <c r="G191" s="13">
        <v>8.9999999999999993E-3</v>
      </c>
      <c r="H191" s="13">
        <v>0.224</v>
      </c>
      <c r="I191" s="13">
        <v>71.290000000000006</v>
      </c>
      <c r="J191" s="13">
        <v>0.59399999999999997</v>
      </c>
      <c r="K191" s="13">
        <v>3.4000000000000002E-2</v>
      </c>
      <c r="L191" s="13">
        <v>2.21</v>
      </c>
      <c r="M191" s="13">
        <v>0</v>
      </c>
      <c r="N191" s="13">
        <v>0</v>
      </c>
      <c r="O191" s="13">
        <v>5.0000000000000001E-3</v>
      </c>
      <c r="P191" s="13">
        <v>98.897000000000006</v>
      </c>
      <c r="Q191" s="13">
        <f t="shared" si="11"/>
        <v>0.27182400000000001</v>
      </c>
      <c r="R191" s="17">
        <f t="shared" si="12"/>
        <v>1523.9479131886476</v>
      </c>
    </row>
    <row r="192" spans="1:18" s="8" customFormat="1" ht="13.8" x14ac:dyDescent="0.3">
      <c r="A192" s="7">
        <v>231</v>
      </c>
      <c r="B192" s="7" t="s">
        <v>84</v>
      </c>
      <c r="C192" s="7" t="s">
        <v>33</v>
      </c>
      <c r="D192" s="13">
        <v>1.7000000000000001E-2</v>
      </c>
      <c r="E192" s="13">
        <v>21.5</v>
      </c>
      <c r="F192" s="13">
        <v>2.64</v>
      </c>
      <c r="G192" s="13">
        <v>6.0000000000000001E-3</v>
      </c>
      <c r="H192" s="13">
        <v>0.27600000000000002</v>
      </c>
      <c r="I192" s="13">
        <v>72.52</v>
      </c>
      <c r="J192" s="13">
        <v>0.82799999999999996</v>
      </c>
      <c r="K192" s="13">
        <v>0</v>
      </c>
      <c r="L192" s="13">
        <v>1.5009999999999999</v>
      </c>
      <c r="M192" s="13">
        <v>0</v>
      </c>
      <c r="N192" s="13">
        <v>0</v>
      </c>
      <c r="O192" s="13">
        <v>0</v>
      </c>
      <c r="P192" s="13">
        <v>99.287999999999997</v>
      </c>
      <c r="Q192" s="13">
        <f t="shared" si="11"/>
        <v>0.33492600000000006</v>
      </c>
      <c r="R192" s="17">
        <f t="shared" si="12"/>
        <v>1877.7215358931553</v>
      </c>
    </row>
    <row r="193" spans="1:18" s="8" customFormat="1" ht="13.8" x14ac:dyDescent="0.3">
      <c r="A193" s="7">
        <v>232</v>
      </c>
      <c r="B193" s="7" t="s">
        <v>84</v>
      </c>
      <c r="C193" s="7" t="s">
        <v>33</v>
      </c>
      <c r="D193" s="13">
        <v>0.03</v>
      </c>
      <c r="E193" s="13">
        <v>20.74</v>
      </c>
      <c r="F193" s="13">
        <v>2.8</v>
      </c>
      <c r="G193" s="13">
        <v>2.5999999999999999E-2</v>
      </c>
      <c r="H193" s="13">
        <v>0.17199999999999999</v>
      </c>
      <c r="I193" s="13">
        <v>72.64</v>
      </c>
      <c r="J193" s="13">
        <v>0.60499999999999998</v>
      </c>
      <c r="K193" s="13">
        <v>0</v>
      </c>
      <c r="L193" s="13">
        <v>1.171</v>
      </c>
      <c r="M193" s="13">
        <v>0</v>
      </c>
      <c r="N193" s="13">
        <v>0</v>
      </c>
      <c r="O193" s="13">
        <v>0</v>
      </c>
      <c r="P193" s="13">
        <v>98.185000000000002</v>
      </c>
      <c r="Q193" s="13">
        <f t="shared" si="11"/>
        <v>0.20872199999999999</v>
      </c>
      <c r="R193" s="17">
        <f t="shared" si="12"/>
        <v>1170.1742904841401</v>
      </c>
    </row>
    <row r="194" spans="1:18" s="8" customFormat="1" ht="13.8" x14ac:dyDescent="0.3">
      <c r="A194" s="7">
        <v>233</v>
      </c>
      <c r="B194" s="7" t="s">
        <v>84</v>
      </c>
      <c r="C194" s="7" t="s">
        <v>33</v>
      </c>
      <c r="D194" s="13">
        <v>2.5000000000000001E-2</v>
      </c>
      <c r="E194" s="13">
        <v>21.75</v>
      </c>
      <c r="F194" s="13">
        <v>2.85</v>
      </c>
      <c r="G194" s="13">
        <v>3.1E-2</v>
      </c>
      <c r="H194" s="13">
        <v>0.313</v>
      </c>
      <c r="I194" s="13">
        <v>73.37</v>
      </c>
      <c r="J194" s="13">
        <v>0.73699999999999999</v>
      </c>
      <c r="K194" s="13">
        <v>8.0000000000000002E-3</v>
      </c>
      <c r="L194" s="13">
        <v>0.88200000000000001</v>
      </c>
      <c r="M194" s="13">
        <v>0</v>
      </c>
      <c r="N194" s="13">
        <v>5.5E-2</v>
      </c>
      <c r="O194" s="13">
        <v>0</v>
      </c>
      <c r="P194" s="13">
        <v>100.02200000000001</v>
      </c>
      <c r="Q194" s="13">
        <f t="shared" si="11"/>
        <v>0.37982549999999998</v>
      </c>
      <c r="R194" s="17">
        <f t="shared" ref="R194:R199" si="14">(H194*(101.88/149.75))*10000</f>
        <v>2129.4450751252089</v>
      </c>
    </row>
    <row r="195" spans="1:18" s="8" customFormat="1" ht="13.8" x14ac:dyDescent="0.3">
      <c r="A195" s="7">
        <v>234</v>
      </c>
      <c r="B195" s="7" t="s">
        <v>84</v>
      </c>
      <c r="C195" s="7" t="s">
        <v>33</v>
      </c>
      <c r="D195" s="13">
        <v>5.0999999999999997E-2</v>
      </c>
      <c r="E195" s="13">
        <v>21.22</v>
      </c>
      <c r="F195" s="13">
        <v>2.69</v>
      </c>
      <c r="G195" s="13">
        <v>5.5E-2</v>
      </c>
      <c r="H195" s="13">
        <v>0.14899999999999999</v>
      </c>
      <c r="I195" s="13">
        <v>72.8</v>
      </c>
      <c r="J195" s="13">
        <v>0.64500000000000002</v>
      </c>
      <c r="K195" s="13">
        <v>1.7999999999999999E-2</v>
      </c>
      <c r="L195" s="13">
        <v>1.448</v>
      </c>
      <c r="M195" s="13">
        <v>0</v>
      </c>
      <c r="N195" s="13">
        <v>4.0000000000000001E-3</v>
      </c>
      <c r="O195" s="13">
        <v>6.0000000000000001E-3</v>
      </c>
      <c r="P195" s="13">
        <v>99.085999999999999</v>
      </c>
      <c r="Q195" s="13">
        <f t="shared" si="11"/>
        <v>0.18081149999999999</v>
      </c>
      <c r="R195" s="17">
        <f t="shared" si="14"/>
        <v>1013.6974958263772</v>
      </c>
    </row>
    <row r="196" spans="1:18" s="8" customFormat="1" ht="13.8" x14ac:dyDescent="0.3">
      <c r="A196" s="7">
        <v>235</v>
      </c>
      <c r="B196" s="7" t="s">
        <v>84</v>
      </c>
      <c r="C196" s="7" t="s">
        <v>33</v>
      </c>
      <c r="D196" s="13">
        <v>2.1000000000000001E-2</v>
      </c>
      <c r="E196" s="13">
        <v>20.64</v>
      </c>
      <c r="F196" s="13">
        <v>2.4</v>
      </c>
      <c r="G196" s="13">
        <v>6.0000000000000001E-3</v>
      </c>
      <c r="H196" s="13">
        <v>0.157</v>
      </c>
      <c r="I196" s="13">
        <v>74.260000000000005</v>
      </c>
      <c r="J196" s="13">
        <v>0.77500000000000002</v>
      </c>
      <c r="K196" s="13">
        <v>0</v>
      </c>
      <c r="L196" s="13">
        <v>0.48799999999999999</v>
      </c>
      <c r="M196" s="13">
        <v>0</v>
      </c>
      <c r="N196" s="13">
        <v>0</v>
      </c>
      <c r="O196" s="13">
        <v>0</v>
      </c>
      <c r="P196" s="13">
        <v>98.747</v>
      </c>
      <c r="Q196" s="13">
        <f t="shared" si="11"/>
        <v>0.19051950000000001</v>
      </c>
      <c r="R196" s="17">
        <f t="shared" si="14"/>
        <v>1068.1242070116862</v>
      </c>
    </row>
    <row r="197" spans="1:18" s="8" customFormat="1" ht="13.8" x14ac:dyDescent="0.3">
      <c r="A197" s="7">
        <v>236</v>
      </c>
      <c r="B197" s="7" t="s">
        <v>84</v>
      </c>
      <c r="C197" s="7" t="s">
        <v>33</v>
      </c>
      <c r="D197" s="13">
        <v>8.1000000000000003E-2</v>
      </c>
      <c r="E197" s="13">
        <v>21.33</v>
      </c>
      <c r="F197" s="13">
        <v>3.03</v>
      </c>
      <c r="G197" s="13">
        <v>1.4999999999999999E-2</v>
      </c>
      <c r="H197" s="13">
        <v>0.34699999999999998</v>
      </c>
      <c r="I197" s="13">
        <v>73.17</v>
      </c>
      <c r="J197" s="13">
        <v>0.84099999999999997</v>
      </c>
      <c r="K197" s="13">
        <v>0</v>
      </c>
      <c r="L197" s="13">
        <v>0.95099999999999996</v>
      </c>
      <c r="M197" s="13">
        <v>0</v>
      </c>
      <c r="N197" s="13">
        <v>7.0000000000000001E-3</v>
      </c>
      <c r="O197" s="13">
        <v>1E-3</v>
      </c>
      <c r="P197" s="13">
        <v>99.772999999999996</v>
      </c>
      <c r="Q197" s="13">
        <f t="shared" si="11"/>
        <v>0.42108449999999997</v>
      </c>
      <c r="R197" s="17">
        <f t="shared" si="14"/>
        <v>2360.7585976627711</v>
      </c>
    </row>
    <row r="198" spans="1:18" s="8" customFormat="1" ht="13.8" x14ac:dyDescent="0.3">
      <c r="A198" s="7">
        <v>237</v>
      </c>
      <c r="B198" s="7" t="s">
        <v>84</v>
      </c>
      <c r="C198" s="7" t="s">
        <v>33</v>
      </c>
      <c r="D198" s="13">
        <v>3.9E-2</v>
      </c>
      <c r="E198" s="13">
        <v>21.49</v>
      </c>
      <c r="F198" s="13">
        <v>2.72</v>
      </c>
      <c r="G198" s="13">
        <v>4.1000000000000002E-2</v>
      </c>
      <c r="H198" s="13">
        <v>0.215</v>
      </c>
      <c r="I198" s="13">
        <v>73.11</v>
      </c>
      <c r="J198" s="13">
        <v>0.79100000000000004</v>
      </c>
      <c r="K198" s="13">
        <v>2.1999999999999999E-2</v>
      </c>
      <c r="L198" s="13">
        <v>0.57699999999999996</v>
      </c>
      <c r="M198" s="13">
        <v>0</v>
      </c>
      <c r="N198" s="13">
        <v>1.2999999999999999E-2</v>
      </c>
      <c r="O198" s="13">
        <v>0</v>
      </c>
      <c r="P198" s="13">
        <v>99.019000000000005</v>
      </c>
      <c r="Q198" s="13">
        <f t="shared" ref="Q198:Q199" si="15">H198*1.2135</f>
        <v>0.26090249999999998</v>
      </c>
      <c r="R198" s="17">
        <f t="shared" si="14"/>
        <v>1462.7178631051752</v>
      </c>
    </row>
    <row r="199" spans="1:18" s="8" customFormat="1" ht="13.8" x14ac:dyDescent="0.3">
      <c r="A199" s="7">
        <v>238</v>
      </c>
      <c r="B199" s="7" t="s">
        <v>84</v>
      </c>
      <c r="C199" s="7" t="s">
        <v>33</v>
      </c>
      <c r="D199" s="13">
        <v>3.2000000000000001E-2</v>
      </c>
      <c r="E199" s="13">
        <v>21.54</v>
      </c>
      <c r="F199" s="13">
        <v>2.8</v>
      </c>
      <c r="G199" s="13">
        <v>1.7999999999999999E-2</v>
      </c>
      <c r="H199" s="13">
        <v>0.21</v>
      </c>
      <c r="I199" s="13">
        <v>73.150000000000006</v>
      </c>
      <c r="J199" s="13">
        <v>0.75600000000000001</v>
      </c>
      <c r="K199" s="13">
        <v>2.1999999999999999E-2</v>
      </c>
      <c r="L199" s="13">
        <v>0.57599999999999996</v>
      </c>
      <c r="M199" s="13">
        <v>0</v>
      </c>
      <c r="N199" s="13">
        <v>6.0000000000000001E-3</v>
      </c>
      <c r="O199" s="13">
        <v>0</v>
      </c>
      <c r="P199" s="13">
        <v>99.111000000000004</v>
      </c>
      <c r="Q199" s="13">
        <f t="shared" si="15"/>
        <v>0.25483499999999998</v>
      </c>
      <c r="R199" s="17">
        <f t="shared" si="14"/>
        <v>1428.7011686143571</v>
      </c>
    </row>
    <row r="200" spans="1:18" s="8" customFormat="1" ht="13.8" x14ac:dyDescent="0.3">
      <c r="A200" s="7"/>
      <c r="B200" s="7"/>
      <c r="C200" s="7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R200" s="17"/>
    </row>
    <row r="201" spans="1:18" s="8" customFormat="1" ht="13.8" x14ac:dyDescent="0.3">
      <c r="A201" s="23" t="s">
        <v>85</v>
      </c>
      <c r="B201" s="7"/>
      <c r="C201" s="7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R201" s="17"/>
    </row>
    <row r="202" spans="1:18" s="8" customFormat="1" ht="13.8" x14ac:dyDescent="0.3"/>
    <row r="203" spans="1:18" s="8" customFormat="1" x14ac:dyDescent="0.3">
      <c r="A203" s="9" t="s">
        <v>86</v>
      </c>
      <c r="B203" s="7"/>
      <c r="C203" s="7"/>
    </row>
    <row r="204" spans="1:18" s="8" customFormat="1" ht="13.8" x14ac:dyDescent="0.3">
      <c r="A204" s="7"/>
      <c r="B204" s="7"/>
      <c r="C204" s="7"/>
    </row>
    <row r="205" spans="1:18" s="5" customFormat="1" ht="13.8" x14ac:dyDescent="0.3">
      <c r="A205" s="21" t="s">
        <v>22</v>
      </c>
      <c r="B205" s="21" t="s">
        <v>1</v>
      </c>
      <c r="C205" s="21" t="s">
        <v>2</v>
      </c>
      <c r="D205" s="22" t="s">
        <v>3</v>
      </c>
      <c r="E205" s="22" t="s">
        <v>4</v>
      </c>
      <c r="F205" s="22" t="s">
        <v>5</v>
      </c>
      <c r="G205" s="22" t="s">
        <v>6</v>
      </c>
      <c r="H205" s="22" t="s">
        <v>7</v>
      </c>
      <c r="I205" s="22" t="s">
        <v>8</v>
      </c>
      <c r="J205" s="22" t="s">
        <v>9</v>
      </c>
      <c r="K205" s="22" t="s">
        <v>10</v>
      </c>
      <c r="L205" s="22" t="s">
        <v>11</v>
      </c>
      <c r="M205" s="22" t="s">
        <v>12</v>
      </c>
      <c r="N205" s="22" t="s">
        <v>13</v>
      </c>
      <c r="O205" s="22" t="s">
        <v>14</v>
      </c>
      <c r="P205" s="22" t="s">
        <v>15</v>
      </c>
    </row>
    <row r="206" spans="1:18" s="5" customFormat="1" ht="13.8" x14ac:dyDescent="0.3">
      <c r="A206" s="4"/>
      <c r="B206" s="4"/>
      <c r="C206" s="4"/>
    </row>
    <row r="207" spans="1:18" s="8" customFormat="1" ht="13.8" x14ac:dyDescent="0.3">
      <c r="A207" s="7">
        <v>45</v>
      </c>
      <c r="B207" s="7" t="s">
        <v>87</v>
      </c>
      <c r="C207" s="7" t="s">
        <v>38</v>
      </c>
      <c r="D207" s="13">
        <v>3.0000000000000001E-3</v>
      </c>
      <c r="E207" s="13">
        <v>51.35</v>
      </c>
      <c r="F207" s="13">
        <v>9.8000000000000004E-2</v>
      </c>
      <c r="G207" s="13">
        <v>0</v>
      </c>
      <c r="H207" s="13">
        <v>0</v>
      </c>
      <c r="I207" s="13">
        <v>42.47</v>
      </c>
      <c r="J207" s="13">
        <v>0.55300000000000005</v>
      </c>
      <c r="K207" s="13">
        <v>0</v>
      </c>
      <c r="L207" s="13">
        <v>5.45</v>
      </c>
      <c r="M207" s="13">
        <v>0</v>
      </c>
      <c r="N207" s="13">
        <v>2.9000000000000001E-2</v>
      </c>
      <c r="O207" s="13">
        <v>8.9999999999999993E-3</v>
      </c>
      <c r="P207" s="13">
        <v>99.962000000000003</v>
      </c>
    </row>
    <row r="208" spans="1:18" s="8" customFormat="1" ht="13.8" x14ac:dyDescent="0.3">
      <c r="A208" s="7">
        <v>46</v>
      </c>
      <c r="B208" s="7" t="s">
        <v>87</v>
      </c>
      <c r="C208" s="7" t="s">
        <v>38</v>
      </c>
      <c r="D208" s="13">
        <v>0</v>
      </c>
      <c r="E208" s="13">
        <v>51.96</v>
      </c>
      <c r="F208" s="13">
        <v>8.5999999999999993E-2</v>
      </c>
      <c r="G208" s="13">
        <v>5.0000000000000001E-3</v>
      </c>
      <c r="H208" s="13">
        <v>4.7E-2</v>
      </c>
      <c r="I208" s="13">
        <v>42</v>
      </c>
      <c r="J208" s="13">
        <v>0.44700000000000001</v>
      </c>
      <c r="K208" s="13">
        <v>2.5000000000000001E-2</v>
      </c>
      <c r="L208" s="13">
        <v>5.24</v>
      </c>
      <c r="M208" s="13">
        <v>0</v>
      </c>
      <c r="N208" s="13">
        <v>8.9999999999999993E-3</v>
      </c>
      <c r="O208" s="13">
        <v>0</v>
      </c>
      <c r="P208" s="13">
        <v>99.82</v>
      </c>
    </row>
    <row r="209" spans="1:16" s="8" customFormat="1" ht="13.8" x14ac:dyDescent="0.3">
      <c r="A209" s="7">
        <v>47</v>
      </c>
      <c r="B209" s="7" t="s">
        <v>37</v>
      </c>
      <c r="C209" s="7" t="s">
        <v>38</v>
      </c>
      <c r="D209" s="13">
        <v>0</v>
      </c>
      <c r="E209" s="13">
        <v>51.35</v>
      </c>
      <c r="F209" s="13">
        <v>6.9000000000000006E-2</v>
      </c>
      <c r="G209" s="13">
        <v>3.1E-2</v>
      </c>
      <c r="H209" s="13">
        <v>0</v>
      </c>
      <c r="I209" s="13">
        <v>43.08</v>
      </c>
      <c r="J209" s="13">
        <v>0.54800000000000004</v>
      </c>
      <c r="K209" s="13">
        <v>0</v>
      </c>
      <c r="L209" s="13">
        <v>4.07</v>
      </c>
      <c r="M209" s="13">
        <v>0</v>
      </c>
      <c r="N209" s="13">
        <v>1.6E-2</v>
      </c>
      <c r="O209" s="13">
        <v>0</v>
      </c>
      <c r="P209" s="13">
        <v>99.165000000000006</v>
      </c>
    </row>
    <row r="210" spans="1:16" s="8" customFormat="1" ht="13.8" x14ac:dyDescent="0.3">
      <c r="A210" s="7">
        <v>48</v>
      </c>
      <c r="B210" s="7" t="s">
        <v>37</v>
      </c>
      <c r="C210" s="7" t="s">
        <v>38</v>
      </c>
      <c r="D210" s="13">
        <v>0</v>
      </c>
      <c r="E210" s="13">
        <v>52.86</v>
      </c>
      <c r="F210" s="13">
        <v>0.129</v>
      </c>
      <c r="G210" s="13">
        <v>3.5999999999999997E-2</v>
      </c>
      <c r="H210" s="13">
        <v>0</v>
      </c>
      <c r="I210" s="13">
        <v>43.1</v>
      </c>
      <c r="J210" s="13">
        <v>0.48299999999999998</v>
      </c>
      <c r="K210" s="13">
        <v>6.5000000000000002E-2</v>
      </c>
      <c r="L210" s="13">
        <v>4.38</v>
      </c>
      <c r="M210" s="13">
        <v>0</v>
      </c>
      <c r="N210" s="13">
        <v>0</v>
      </c>
      <c r="O210" s="13">
        <v>0</v>
      </c>
      <c r="P210" s="13">
        <v>101.053</v>
      </c>
    </row>
    <row r="211" spans="1:16" s="8" customFormat="1" ht="13.8" x14ac:dyDescent="0.3">
      <c r="A211" s="7">
        <v>49</v>
      </c>
      <c r="B211" s="7" t="s">
        <v>37</v>
      </c>
      <c r="C211" s="7" t="s">
        <v>38</v>
      </c>
      <c r="D211" s="13">
        <v>5.0000000000000001E-3</v>
      </c>
      <c r="E211" s="13">
        <v>52.25</v>
      </c>
      <c r="F211" s="13">
        <v>9.2999999999999999E-2</v>
      </c>
      <c r="G211" s="13">
        <v>8.0000000000000002E-3</v>
      </c>
      <c r="H211" s="13">
        <v>0</v>
      </c>
      <c r="I211" s="13">
        <v>47.04</v>
      </c>
      <c r="J211" s="13">
        <v>0.88400000000000001</v>
      </c>
      <c r="K211" s="13">
        <v>0</v>
      </c>
      <c r="L211" s="13">
        <v>1.2150000000000001</v>
      </c>
      <c r="M211" s="13">
        <v>0</v>
      </c>
      <c r="N211" s="13">
        <v>0</v>
      </c>
      <c r="O211" s="13">
        <v>1.2E-2</v>
      </c>
      <c r="P211" s="13">
        <v>101.50700000000001</v>
      </c>
    </row>
    <row r="212" spans="1:16" s="8" customFormat="1" ht="13.8" x14ac:dyDescent="0.3">
      <c r="A212" s="7">
        <v>50</v>
      </c>
      <c r="B212" s="7" t="s">
        <v>37</v>
      </c>
      <c r="C212" s="7" t="s">
        <v>38</v>
      </c>
      <c r="D212" s="13">
        <v>0.02</v>
      </c>
      <c r="E212" s="13">
        <v>52.34</v>
      </c>
      <c r="F212" s="13">
        <v>0.11899999999999999</v>
      </c>
      <c r="G212" s="13">
        <v>0</v>
      </c>
      <c r="H212" s="13">
        <v>0</v>
      </c>
      <c r="I212" s="13">
        <v>45.56</v>
      </c>
      <c r="J212" s="13">
        <v>0.84199999999999997</v>
      </c>
      <c r="K212" s="13">
        <v>0.10100000000000001</v>
      </c>
      <c r="L212" s="13">
        <v>2.58</v>
      </c>
      <c r="M212" s="13">
        <v>2E-3</v>
      </c>
      <c r="N212" s="13">
        <v>8.0000000000000002E-3</v>
      </c>
      <c r="O212" s="13">
        <v>0</v>
      </c>
      <c r="P212" s="13">
        <v>101.572</v>
      </c>
    </row>
    <row r="213" spans="1:16" s="8" customFormat="1" ht="13.8" x14ac:dyDescent="0.3">
      <c r="A213" s="7"/>
      <c r="B213" s="7"/>
      <c r="C213" s="7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</row>
    <row r="214" spans="1:16" s="8" customFormat="1" ht="13.8" x14ac:dyDescent="0.3">
      <c r="A214" s="7">
        <v>54</v>
      </c>
      <c r="B214" s="7" t="s">
        <v>89</v>
      </c>
      <c r="C214" s="7" t="s">
        <v>38</v>
      </c>
      <c r="D214" s="13">
        <v>0</v>
      </c>
      <c r="E214" s="13">
        <v>50.98</v>
      </c>
      <c r="F214" s="13">
        <v>4.2000000000000003E-2</v>
      </c>
      <c r="G214" s="13">
        <v>5.3999999999999999E-2</v>
      </c>
      <c r="H214" s="13">
        <v>0</v>
      </c>
      <c r="I214" s="13">
        <v>43.65</v>
      </c>
      <c r="J214" s="13">
        <v>0.98899999999999999</v>
      </c>
      <c r="K214" s="13">
        <v>7.2999999999999995E-2</v>
      </c>
      <c r="L214" s="13">
        <v>4.12</v>
      </c>
      <c r="M214" s="13">
        <v>0</v>
      </c>
      <c r="N214" s="13">
        <v>0</v>
      </c>
      <c r="O214" s="13">
        <v>0</v>
      </c>
      <c r="P214" s="13">
        <v>99.909000000000006</v>
      </c>
    </row>
    <row r="215" spans="1:16" s="8" customFormat="1" ht="13.8" x14ac:dyDescent="0.3">
      <c r="A215" s="7">
        <v>55</v>
      </c>
      <c r="B215" s="7" t="s">
        <v>34</v>
      </c>
      <c r="C215" s="7" t="s">
        <v>38</v>
      </c>
      <c r="D215" s="13">
        <v>5.0000000000000001E-3</v>
      </c>
      <c r="E215" s="13">
        <v>52.15</v>
      </c>
      <c r="F215" s="13">
        <v>2E-3</v>
      </c>
      <c r="G215" s="13">
        <v>0</v>
      </c>
      <c r="H215" s="13">
        <v>0</v>
      </c>
      <c r="I215" s="13">
        <v>44.6</v>
      </c>
      <c r="J215" s="13">
        <v>0.878</v>
      </c>
      <c r="K215" s="13">
        <v>1.7000000000000001E-2</v>
      </c>
      <c r="L215" s="13">
        <v>2.67</v>
      </c>
      <c r="M215" s="13">
        <v>2E-3</v>
      </c>
      <c r="N215" s="13">
        <v>1.4E-2</v>
      </c>
      <c r="O215" s="13">
        <v>0</v>
      </c>
      <c r="P215" s="13">
        <v>100.33799999999999</v>
      </c>
    </row>
    <row r="216" spans="1:16" s="8" customFormat="1" ht="13.8" x14ac:dyDescent="0.3">
      <c r="A216" s="7">
        <v>56</v>
      </c>
      <c r="B216" s="7" t="s">
        <v>34</v>
      </c>
      <c r="C216" s="7" t="s">
        <v>38</v>
      </c>
      <c r="D216" s="13">
        <v>0</v>
      </c>
      <c r="E216" s="13">
        <v>52.27</v>
      </c>
      <c r="F216" s="13">
        <v>2.4E-2</v>
      </c>
      <c r="G216" s="13">
        <v>0</v>
      </c>
      <c r="H216" s="13">
        <v>0</v>
      </c>
      <c r="I216" s="13">
        <v>43.77</v>
      </c>
      <c r="J216" s="13">
        <v>0.97299999999999998</v>
      </c>
      <c r="K216" s="13">
        <v>3.3000000000000002E-2</v>
      </c>
      <c r="L216" s="13">
        <v>3.73</v>
      </c>
      <c r="M216" s="13">
        <v>0</v>
      </c>
      <c r="N216" s="13">
        <v>0</v>
      </c>
      <c r="O216" s="13">
        <v>0</v>
      </c>
      <c r="P216" s="13">
        <v>100.8</v>
      </c>
    </row>
    <row r="217" spans="1:16" s="8" customFormat="1" ht="13.8" x14ac:dyDescent="0.3">
      <c r="A217" s="7">
        <v>57</v>
      </c>
      <c r="B217" s="7" t="s">
        <v>34</v>
      </c>
      <c r="C217" s="7" t="s">
        <v>38</v>
      </c>
      <c r="D217" s="13">
        <v>2.3E-2</v>
      </c>
      <c r="E217" s="13">
        <v>49.98</v>
      </c>
      <c r="F217" s="13">
        <v>8.8999999999999996E-2</v>
      </c>
      <c r="G217" s="13">
        <v>0</v>
      </c>
      <c r="H217" s="13">
        <v>0</v>
      </c>
      <c r="I217" s="13">
        <v>45.9</v>
      </c>
      <c r="J217" s="13">
        <v>0.84599999999999997</v>
      </c>
      <c r="K217" s="13">
        <v>1.6E-2</v>
      </c>
      <c r="L217" s="13">
        <v>3.92</v>
      </c>
      <c r="M217" s="13">
        <v>0</v>
      </c>
      <c r="N217" s="13">
        <v>0</v>
      </c>
      <c r="O217" s="13">
        <v>2.1999999999999999E-2</v>
      </c>
      <c r="P217" s="13">
        <v>100.795</v>
      </c>
    </row>
    <row r="218" spans="1:16" s="8" customFormat="1" ht="13.8" x14ac:dyDescent="0.3">
      <c r="A218" s="7">
        <v>63</v>
      </c>
      <c r="B218" s="7" t="s">
        <v>34</v>
      </c>
      <c r="C218" s="7" t="s">
        <v>35</v>
      </c>
      <c r="D218" s="13">
        <v>2.9000000000000001E-2</v>
      </c>
      <c r="E218" s="13">
        <v>35.65</v>
      </c>
      <c r="F218" s="13">
        <v>0.218</v>
      </c>
      <c r="G218" s="13">
        <v>2.7E-2</v>
      </c>
      <c r="H218" s="13">
        <v>0.13500000000000001</v>
      </c>
      <c r="I218" s="13">
        <v>58.45</v>
      </c>
      <c r="J218" s="13">
        <v>0.63700000000000001</v>
      </c>
      <c r="K218" s="13">
        <v>3.4000000000000002E-2</v>
      </c>
      <c r="L218" s="13">
        <v>3.04</v>
      </c>
      <c r="M218" s="13">
        <v>0</v>
      </c>
      <c r="N218" s="13">
        <v>1E-3</v>
      </c>
      <c r="O218" s="13">
        <v>0</v>
      </c>
      <c r="P218" s="13">
        <v>98.221000000000004</v>
      </c>
    </row>
    <row r="219" spans="1:16" s="8" customFormat="1" ht="13.8" x14ac:dyDescent="0.3"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</row>
    <row r="220" spans="1:16" s="8" customFormat="1" ht="13.8" x14ac:dyDescent="0.3">
      <c r="A220" s="7">
        <v>104</v>
      </c>
      <c r="B220" s="7" t="s">
        <v>88</v>
      </c>
      <c r="C220" s="7" t="s">
        <v>38</v>
      </c>
      <c r="D220" s="13">
        <v>1.4E-2</v>
      </c>
      <c r="E220" s="13">
        <v>53.96</v>
      </c>
      <c r="F220" s="13">
        <v>0.11600000000000001</v>
      </c>
      <c r="G220" s="13">
        <v>0</v>
      </c>
      <c r="H220" s="13">
        <v>7.0000000000000001E-3</v>
      </c>
      <c r="I220" s="13">
        <v>43.25</v>
      </c>
      <c r="J220" s="13">
        <v>0.54600000000000004</v>
      </c>
      <c r="K220" s="13">
        <v>0.03</v>
      </c>
      <c r="L220" s="13">
        <v>4.63</v>
      </c>
      <c r="M220" s="13">
        <v>0</v>
      </c>
      <c r="N220" s="13">
        <v>0</v>
      </c>
      <c r="O220" s="13">
        <v>0</v>
      </c>
      <c r="P220" s="13">
        <v>102.553</v>
      </c>
    </row>
    <row r="221" spans="1:16" s="8" customFormat="1" ht="13.8" x14ac:dyDescent="0.3">
      <c r="A221" s="7">
        <v>105</v>
      </c>
      <c r="B221" s="7" t="s">
        <v>88</v>
      </c>
      <c r="C221" s="7" t="s">
        <v>38</v>
      </c>
      <c r="D221" s="13">
        <v>3.4000000000000002E-2</v>
      </c>
      <c r="E221" s="13">
        <v>54.01</v>
      </c>
      <c r="F221" s="13">
        <v>0.113</v>
      </c>
      <c r="G221" s="13">
        <v>3.5999999999999997E-2</v>
      </c>
      <c r="H221" s="13">
        <v>0</v>
      </c>
      <c r="I221" s="13">
        <v>42.8</v>
      </c>
      <c r="J221" s="13">
        <v>0.48499999999999999</v>
      </c>
      <c r="K221" s="13">
        <v>0</v>
      </c>
      <c r="L221" s="13">
        <v>4.8499999999999996</v>
      </c>
      <c r="M221" s="13">
        <v>0</v>
      </c>
      <c r="N221" s="13">
        <v>0</v>
      </c>
      <c r="O221" s="13">
        <v>0</v>
      </c>
      <c r="P221" s="13">
        <v>102.328</v>
      </c>
    </row>
    <row r="222" spans="1:16" s="8" customFormat="1" ht="13.8" x14ac:dyDescent="0.3">
      <c r="A222" s="7">
        <v>106</v>
      </c>
      <c r="B222" s="7" t="s">
        <v>88</v>
      </c>
      <c r="C222" s="7" t="s">
        <v>38</v>
      </c>
      <c r="D222" s="13">
        <v>0</v>
      </c>
      <c r="E222" s="13">
        <v>53.36</v>
      </c>
      <c r="F222" s="13">
        <v>0.129</v>
      </c>
      <c r="G222" s="13">
        <v>8.9999999999999993E-3</v>
      </c>
      <c r="H222" s="13">
        <v>2.8000000000000001E-2</v>
      </c>
      <c r="I222" s="13">
        <v>42.73</v>
      </c>
      <c r="J222" s="13">
        <v>0.68899999999999995</v>
      </c>
      <c r="K222" s="13">
        <v>5.0000000000000001E-3</v>
      </c>
      <c r="L222" s="13">
        <v>4.8</v>
      </c>
      <c r="M222" s="13">
        <v>0</v>
      </c>
      <c r="N222" s="13">
        <v>5.3999999999999999E-2</v>
      </c>
      <c r="O222" s="13">
        <v>4.0000000000000001E-3</v>
      </c>
      <c r="P222" s="13">
        <v>101.809</v>
      </c>
    </row>
    <row r="223" spans="1:16" s="8" customFormat="1" ht="13.8" x14ac:dyDescent="0.3">
      <c r="A223" s="7">
        <v>107</v>
      </c>
      <c r="B223" s="7" t="s">
        <v>88</v>
      </c>
      <c r="C223" s="7" t="s">
        <v>38</v>
      </c>
      <c r="D223" s="13">
        <v>8.9999999999999993E-3</v>
      </c>
      <c r="E223" s="13">
        <v>52.54</v>
      </c>
      <c r="F223" s="13">
        <v>0.17799999999999999</v>
      </c>
      <c r="G223" s="13">
        <v>1.4E-2</v>
      </c>
      <c r="H223" s="13">
        <v>0</v>
      </c>
      <c r="I223" s="13">
        <v>43.6</v>
      </c>
      <c r="J223" s="13">
        <v>0.504</v>
      </c>
      <c r="K223" s="13">
        <v>0</v>
      </c>
      <c r="L223" s="13">
        <v>4.17</v>
      </c>
      <c r="M223" s="13">
        <v>1.0999999999999999E-2</v>
      </c>
      <c r="N223" s="13">
        <v>4.0000000000000001E-3</v>
      </c>
      <c r="O223" s="13">
        <v>0</v>
      </c>
      <c r="P223" s="13">
        <v>101.03100000000001</v>
      </c>
    </row>
    <row r="224" spans="1:16" s="8" customFormat="1" ht="13.8" x14ac:dyDescent="0.3">
      <c r="A224" s="7">
        <v>108</v>
      </c>
      <c r="B224" s="7" t="s">
        <v>88</v>
      </c>
      <c r="C224" s="7" t="s">
        <v>38</v>
      </c>
      <c r="D224" s="13">
        <v>6.0000000000000001E-3</v>
      </c>
      <c r="E224" s="13">
        <v>52.89</v>
      </c>
      <c r="F224" s="13">
        <v>0.10299999999999999</v>
      </c>
      <c r="G224" s="13">
        <v>0</v>
      </c>
      <c r="H224" s="13">
        <v>0</v>
      </c>
      <c r="I224" s="13">
        <v>43.87</v>
      </c>
      <c r="J224" s="13">
        <v>0.51300000000000001</v>
      </c>
      <c r="K224" s="13">
        <v>5.3999999999999999E-2</v>
      </c>
      <c r="L224" s="13">
        <v>3.99</v>
      </c>
      <c r="M224" s="13">
        <v>0</v>
      </c>
      <c r="N224" s="13">
        <v>0</v>
      </c>
      <c r="O224" s="13">
        <v>5.0000000000000001E-3</v>
      </c>
      <c r="P224" s="13">
        <v>101.429</v>
      </c>
    </row>
    <row r="225" spans="1:16" s="8" customFormat="1" ht="13.8" x14ac:dyDescent="0.3">
      <c r="A225" s="7">
        <v>109</v>
      </c>
      <c r="B225" s="7" t="s">
        <v>88</v>
      </c>
      <c r="C225" s="7" t="s">
        <v>38</v>
      </c>
      <c r="D225" s="13">
        <v>3.4000000000000002E-2</v>
      </c>
      <c r="E225" s="13">
        <v>53.6</v>
      </c>
      <c r="F225" s="13">
        <v>7.0999999999999994E-2</v>
      </c>
      <c r="G225" s="13">
        <v>0</v>
      </c>
      <c r="H225" s="13">
        <v>0</v>
      </c>
      <c r="I225" s="13">
        <v>45.1</v>
      </c>
      <c r="J225" s="13">
        <v>0.57299999999999995</v>
      </c>
      <c r="K225" s="13">
        <v>5.6000000000000001E-2</v>
      </c>
      <c r="L225" s="13">
        <v>2.96</v>
      </c>
      <c r="M225" s="13">
        <v>0</v>
      </c>
      <c r="N225" s="13">
        <v>4.3999999999999997E-2</v>
      </c>
      <c r="O225" s="13">
        <v>0</v>
      </c>
      <c r="P225" s="13">
        <v>102.438</v>
      </c>
    </row>
    <row r="226" spans="1:16" s="8" customFormat="1" ht="13.8" x14ac:dyDescent="0.3">
      <c r="A226" s="7">
        <v>110</v>
      </c>
      <c r="B226" s="7" t="s">
        <v>88</v>
      </c>
      <c r="C226" s="7" t="s">
        <v>38</v>
      </c>
      <c r="D226" s="13">
        <v>2.1000000000000001E-2</v>
      </c>
      <c r="E226" s="13">
        <v>52.66</v>
      </c>
      <c r="F226" s="13">
        <v>0.13700000000000001</v>
      </c>
      <c r="G226" s="13">
        <v>3.7999999999999999E-2</v>
      </c>
      <c r="H226" s="13">
        <v>0</v>
      </c>
      <c r="I226" s="13">
        <v>43.51</v>
      </c>
      <c r="J226" s="13">
        <v>0.496</v>
      </c>
      <c r="K226" s="13">
        <v>1.7000000000000001E-2</v>
      </c>
      <c r="L226" s="13">
        <v>4.58</v>
      </c>
      <c r="M226" s="13">
        <v>0</v>
      </c>
      <c r="N226" s="13">
        <v>1.4999999999999999E-2</v>
      </c>
      <c r="O226" s="13">
        <v>0</v>
      </c>
      <c r="P226" s="13">
        <v>101.474</v>
      </c>
    </row>
    <row r="227" spans="1:16" s="8" customFormat="1" ht="13.8" x14ac:dyDescent="0.3">
      <c r="A227" s="7">
        <v>111</v>
      </c>
      <c r="B227" s="7" t="s">
        <v>88</v>
      </c>
      <c r="C227" s="7" t="s">
        <v>38</v>
      </c>
      <c r="D227" s="13">
        <v>3.5000000000000003E-2</v>
      </c>
      <c r="E227" s="13">
        <v>53.32</v>
      </c>
      <c r="F227" s="13">
        <v>0.14499999999999999</v>
      </c>
      <c r="G227" s="13">
        <v>1.2999999999999999E-2</v>
      </c>
      <c r="H227" s="13">
        <v>0</v>
      </c>
      <c r="I227" s="13">
        <v>43.55</v>
      </c>
      <c r="J227" s="13">
        <v>0.46400000000000002</v>
      </c>
      <c r="K227" s="13">
        <v>0</v>
      </c>
      <c r="L227" s="13">
        <v>4.28</v>
      </c>
      <c r="M227" s="13">
        <v>0</v>
      </c>
      <c r="N227" s="13">
        <v>2.8000000000000001E-2</v>
      </c>
      <c r="O227" s="13">
        <v>1.6E-2</v>
      </c>
      <c r="P227" s="13">
        <v>101.85</v>
      </c>
    </row>
    <row r="228" spans="1:16" s="8" customFormat="1" ht="13.8" x14ac:dyDescent="0.3">
      <c r="A228" s="7">
        <v>112</v>
      </c>
      <c r="B228" s="7" t="s">
        <v>88</v>
      </c>
      <c r="C228" s="7" t="s">
        <v>38</v>
      </c>
      <c r="D228" s="13">
        <v>0</v>
      </c>
      <c r="E228" s="13">
        <v>53.3</v>
      </c>
      <c r="F228" s="13">
        <v>0.112</v>
      </c>
      <c r="G228" s="13">
        <v>8.9999999999999993E-3</v>
      </c>
      <c r="H228" s="13">
        <v>0</v>
      </c>
      <c r="I228" s="13">
        <v>43.63</v>
      </c>
      <c r="J228" s="13">
        <v>0.59899999999999998</v>
      </c>
      <c r="K228" s="13">
        <v>2.8000000000000001E-2</v>
      </c>
      <c r="L228" s="13">
        <v>4.51</v>
      </c>
      <c r="M228" s="13">
        <v>0</v>
      </c>
      <c r="N228" s="13">
        <v>1E-3</v>
      </c>
      <c r="O228" s="13">
        <v>0</v>
      </c>
      <c r="P228" s="13">
        <v>102.18899999999999</v>
      </c>
    </row>
    <row r="229" spans="1:16" s="8" customFormat="1" ht="13.8" x14ac:dyDescent="0.3">
      <c r="A229" s="7">
        <v>113</v>
      </c>
      <c r="B229" s="7" t="s">
        <v>88</v>
      </c>
      <c r="C229" s="7" t="s">
        <v>38</v>
      </c>
      <c r="D229" s="13">
        <v>0</v>
      </c>
      <c r="E229" s="13">
        <v>54.77</v>
      </c>
      <c r="F229" s="13">
        <v>0.14000000000000001</v>
      </c>
      <c r="G229" s="13">
        <v>1.6E-2</v>
      </c>
      <c r="H229" s="13">
        <v>0</v>
      </c>
      <c r="I229" s="13">
        <v>43.78</v>
      </c>
      <c r="J229" s="13">
        <v>0.58699999999999997</v>
      </c>
      <c r="K229" s="13">
        <v>6.7000000000000004E-2</v>
      </c>
      <c r="L229" s="13">
        <v>4.63</v>
      </c>
      <c r="M229" s="13">
        <v>0</v>
      </c>
      <c r="N229" s="13">
        <v>6.6000000000000003E-2</v>
      </c>
      <c r="O229" s="13">
        <v>0</v>
      </c>
      <c r="P229" s="13">
        <v>104.056</v>
      </c>
    </row>
    <row r="230" spans="1:16" s="8" customFormat="1" ht="13.8" x14ac:dyDescent="0.3">
      <c r="A230" s="7"/>
      <c r="B230" s="7"/>
      <c r="C230" s="7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</row>
    <row r="231" spans="1:16" s="8" customFormat="1" ht="13.8" x14ac:dyDescent="0.3">
      <c r="A231" s="7">
        <v>98</v>
      </c>
      <c r="B231" s="7" t="s">
        <v>90</v>
      </c>
      <c r="C231" s="7" t="s">
        <v>38</v>
      </c>
      <c r="D231" s="13">
        <v>3.9E-2</v>
      </c>
      <c r="E231" s="13">
        <v>49.55</v>
      </c>
      <c r="F231" s="13">
        <v>0.106</v>
      </c>
      <c r="G231" s="13">
        <v>0</v>
      </c>
      <c r="H231" s="13">
        <v>0</v>
      </c>
      <c r="I231" s="13">
        <v>48.62</v>
      </c>
      <c r="J231" s="13">
        <v>0.83499999999999996</v>
      </c>
      <c r="K231" s="13">
        <v>0</v>
      </c>
      <c r="L231" s="13">
        <v>1.1080000000000001</v>
      </c>
      <c r="M231" s="13">
        <v>0</v>
      </c>
      <c r="N231" s="13">
        <v>1.7000000000000001E-2</v>
      </c>
      <c r="O231" s="13">
        <v>0</v>
      </c>
      <c r="P231" s="13">
        <v>100.276</v>
      </c>
    </row>
    <row r="232" spans="1:16" s="8" customFormat="1" ht="13.8" x14ac:dyDescent="0.3">
      <c r="A232" s="7">
        <v>99</v>
      </c>
      <c r="B232" s="7" t="s">
        <v>90</v>
      </c>
      <c r="C232" s="7" t="s">
        <v>38</v>
      </c>
      <c r="D232" s="13">
        <v>8.0000000000000002E-3</v>
      </c>
      <c r="E232" s="13">
        <v>50.5</v>
      </c>
      <c r="F232" s="13">
        <v>0.10199999999999999</v>
      </c>
      <c r="G232" s="13">
        <v>1.4999999999999999E-2</v>
      </c>
      <c r="H232" s="13">
        <v>0</v>
      </c>
      <c r="I232" s="13">
        <v>49.12</v>
      </c>
      <c r="J232" s="13">
        <v>0.83899999999999997</v>
      </c>
      <c r="K232" s="13">
        <v>0</v>
      </c>
      <c r="L232" s="13">
        <v>1.034</v>
      </c>
      <c r="M232" s="13">
        <v>0</v>
      </c>
      <c r="N232" s="13">
        <v>3.0000000000000001E-3</v>
      </c>
      <c r="O232" s="13">
        <v>0</v>
      </c>
      <c r="P232" s="13">
        <v>101.621</v>
      </c>
    </row>
    <row r="233" spans="1:16" s="8" customFormat="1" ht="13.8" x14ac:dyDescent="0.3">
      <c r="A233" s="7">
        <v>100</v>
      </c>
      <c r="B233" s="7" t="s">
        <v>90</v>
      </c>
      <c r="C233" s="7" t="s">
        <v>38</v>
      </c>
      <c r="D233" s="13">
        <v>8.0000000000000002E-3</v>
      </c>
      <c r="E233" s="13">
        <v>51.24</v>
      </c>
      <c r="F233" s="13">
        <v>2.9000000000000001E-2</v>
      </c>
      <c r="G233" s="13">
        <v>0</v>
      </c>
      <c r="H233" s="13">
        <v>0</v>
      </c>
      <c r="I233" s="13">
        <v>47.25</v>
      </c>
      <c r="J233" s="13">
        <v>0.82799999999999996</v>
      </c>
      <c r="K233" s="13">
        <v>0</v>
      </c>
      <c r="L233" s="13">
        <v>1.085</v>
      </c>
      <c r="M233" s="13">
        <v>0</v>
      </c>
      <c r="N233" s="13">
        <v>0</v>
      </c>
      <c r="O233" s="13">
        <v>0</v>
      </c>
      <c r="P233" s="13">
        <v>100.43899999999999</v>
      </c>
    </row>
    <row r="234" spans="1:16" s="8" customFormat="1" ht="13.8" x14ac:dyDescent="0.3">
      <c r="A234" s="7">
        <v>101</v>
      </c>
      <c r="B234" s="7" t="s">
        <v>90</v>
      </c>
      <c r="C234" s="7" t="s">
        <v>38</v>
      </c>
      <c r="D234" s="13">
        <v>8.0000000000000002E-3</v>
      </c>
      <c r="E234" s="13">
        <v>48.86</v>
      </c>
      <c r="F234" s="13">
        <v>8.5999999999999993E-2</v>
      </c>
      <c r="G234" s="13">
        <v>0</v>
      </c>
      <c r="H234" s="13">
        <v>0</v>
      </c>
      <c r="I234" s="13">
        <v>49.92</v>
      </c>
      <c r="J234" s="13">
        <v>0.98899999999999999</v>
      </c>
      <c r="K234" s="13">
        <v>0</v>
      </c>
      <c r="L234" s="13">
        <v>1.0009999999999999</v>
      </c>
      <c r="M234" s="13">
        <v>0</v>
      </c>
      <c r="N234" s="13">
        <v>2.5999999999999999E-2</v>
      </c>
      <c r="O234" s="13">
        <v>6.0000000000000001E-3</v>
      </c>
      <c r="P234" s="13">
        <v>100.89700000000001</v>
      </c>
    </row>
    <row r="235" spans="1:16" s="8" customFormat="1" ht="13.8" x14ac:dyDescent="0.3">
      <c r="A235" s="7">
        <v>102</v>
      </c>
      <c r="B235" s="7" t="s">
        <v>90</v>
      </c>
      <c r="C235" s="7" t="s">
        <v>38</v>
      </c>
      <c r="D235" s="13">
        <v>0.03</v>
      </c>
      <c r="E235" s="13">
        <v>52.39</v>
      </c>
      <c r="F235" s="13">
        <v>0.152</v>
      </c>
      <c r="G235" s="13">
        <v>6.7000000000000004E-2</v>
      </c>
      <c r="H235" s="13">
        <v>7.0999999999999994E-2</v>
      </c>
      <c r="I235" s="13">
        <v>46.53</v>
      </c>
      <c r="J235" s="13">
        <v>1.026</v>
      </c>
      <c r="K235" s="13">
        <v>0</v>
      </c>
      <c r="L235" s="13">
        <v>1.1279999999999999</v>
      </c>
      <c r="M235" s="13">
        <v>0</v>
      </c>
      <c r="N235" s="13">
        <v>0</v>
      </c>
      <c r="O235" s="13">
        <v>2.3E-2</v>
      </c>
      <c r="P235" s="13">
        <v>101.417</v>
      </c>
    </row>
    <row r="236" spans="1:16" s="8" customFormat="1" ht="13.8" x14ac:dyDescent="0.3">
      <c r="A236" s="7">
        <v>103</v>
      </c>
      <c r="B236" s="7" t="s">
        <v>90</v>
      </c>
      <c r="C236" s="7" t="s">
        <v>38</v>
      </c>
      <c r="D236" s="13">
        <v>3.0000000000000001E-3</v>
      </c>
      <c r="E236" s="13">
        <v>52.31</v>
      </c>
      <c r="F236" s="13">
        <v>7.4999999999999997E-2</v>
      </c>
      <c r="G236" s="13">
        <v>0.04</v>
      </c>
      <c r="H236" s="13">
        <v>0</v>
      </c>
      <c r="I236" s="13">
        <v>47.27</v>
      </c>
      <c r="J236" s="13">
        <v>0.86099999999999999</v>
      </c>
      <c r="K236" s="13">
        <v>5.8999999999999997E-2</v>
      </c>
      <c r="L236" s="13">
        <v>1.0309999999999999</v>
      </c>
      <c r="M236" s="13">
        <v>0</v>
      </c>
      <c r="N236" s="13">
        <v>2.9000000000000001E-2</v>
      </c>
      <c r="O236" s="13">
        <v>0</v>
      </c>
      <c r="P236" s="13">
        <v>101.678</v>
      </c>
    </row>
    <row r="237" spans="1:16" s="8" customFormat="1" ht="13.8" x14ac:dyDescent="0.3">
      <c r="A237" s="7">
        <v>122</v>
      </c>
      <c r="B237" s="7" t="s">
        <v>90</v>
      </c>
      <c r="C237" s="7" t="s">
        <v>38</v>
      </c>
      <c r="D237" s="13">
        <v>1.6E-2</v>
      </c>
      <c r="E237" s="13">
        <v>42.88</v>
      </c>
      <c r="F237" s="13">
        <v>3.79</v>
      </c>
      <c r="G237" s="13">
        <v>8.0000000000000002E-3</v>
      </c>
      <c r="H237" s="13">
        <v>6.6000000000000003E-2</v>
      </c>
      <c r="I237" s="13">
        <v>49.32</v>
      </c>
      <c r="J237" s="13">
        <v>0.75900000000000001</v>
      </c>
      <c r="K237" s="13">
        <v>0</v>
      </c>
      <c r="L237" s="13">
        <v>4.8600000000000003</v>
      </c>
      <c r="M237" s="13">
        <v>0</v>
      </c>
      <c r="N237" s="13">
        <v>0</v>
      </c>
      <c r="O237" s="13">
        <v>0</v>
      </c>
      <c r="P237" s="13">
        <v>101.69799999999999</v>
      </c>
    </row>
    <row r="238" spans="1:16" s="8" customFormat="1" ht="13.8" x14ac:dyDescent="0.3">
      <c r="A238" s="7">
        <v>123</v>
      </c>
      <c r="B238" s="7" t="s">
        <v>90</v>
      </c>
      <c r="C238" s="7" t="s">
        <v>38</v>
      </c>
      <c r="D238" s="13">
        <v>2.1999999999999999E-2</v>
      </c>
      <c r="E238" s="13">
        <v>29.43</v>
      </c>
      <c r="F238" s="13">
        <v>1.482</v>
      </c>
      <c r="G238" s="13">
        <v>2.3E-2</v>
      </c>
      <c r="H238" s="13">
        <v>7.6999999999999999E-2</v>
      </c>
      <c r="I238" s="13">
        <v>66</v>
      </c>
      <c r="J238" s="13">
        <v>0.53700000000000003</v>
      </c>
      <c r="K238" s="13">
        <v>0</v>
      </c>
      <c r="L238" s="13">
        <v>1.99</v>
      </c>
      <c r="M238" s="13">
        <v>0</v>
      </c>
      <c r="N238" s="13">
        <v>0</v>
      </c>
      <c r="O238" s="13">
        <v>0</v>
      </c>
      <c r="P238" s="13">
        <v>99.561000000000007</v>
      </c>
    </row>
    <row r="239" spans="1:16" s="8" customFormat="1" ht="13.8" x14ac:dyDescent="0.3">
      <c r="A239" s="7">
        <v>124</v>
      </c>
      <c r="B239" s="7" t="s">
        <v>90</v>
      </c>
      <c r="C239" s="7" t="s">
        <v>38</v>
      </c>
      <c r="D239" s="13">
        <v>5.1999999999999998E-2</v>
      </c>
      <c r="E239" s="13">
        <v>28.32</v>
      </c>
      <c r="F239" s="13">
        <v>1.35</v>
      </c>
      <c r="G239" s="13">
        <v>8.4000000000000005E-2</v>
      </c>
      <c r="H239" s="13">
        <v>0.157</v>
      </c>
      <c r="I239" s="13">
        <v>66.08</v>
      </c>
      <c r="J239" s="13">
        <v>0.56100000000000005</v>
      </c>
      <c r="K239" s="13">
        <v>1E-3</v>
      </c>
      <c r="L239" s="13">
        <v>1.96</v>
      </c>
      <c r="M239" s="13">
        <v>0</v>
      </c>
      <c r="N239" s="13">
        <v>0</v>
      </c>
      <c r="O239" s="13">
        <v>0</v>
      </c>
      <c r="P239" s="13">
        <v>98.564999999999998</v>
      </c>
    </row>
    <row r="240" spans="1:16" s="8" customFormat="1" ht="13.8" x14ac:dyDescent="0.3">
      <c r="A240" s="7"/>
      <c r="B240" s="7"/>
      <c r="C240" s="7"/>
    </row>
    <row r="241" spans="1:16" s="8" customFormat="1" ht="13.8" x14ac:dyDescent="0.3">
      <c r="A241" s="7">
        <v>162</v>
      </c>
      <c r="B241" s="7" t="s">
        <v>91</v>
      </c>
      <c r="C241" s="7" t="s">
        <v>38</v>
      </c>
      <c r="D241" s="13">
        <v>1.2999999999999999E-2</v>
      </c>
      <c r="E241" s="13">
        <v>52.71</v>
      </c>
      <c r="F241" s="13">
        <v>0.184</v>
      </c>
      <c r="G241" s="13">
        <v>0</v>
      </c>
      <c r="H241" s="13">
        <v>4.4999999999999998E-2</v>
      </c>
      <c r="I241" s="13">
        <v>43.04</v>
      </c>
      <c r="J241" s="13">
        <v>0.47599999999999998</v>
      </c>
      <c r="K241" s="13">
        <v>2.1999999999999999E-2</v>
      </c>
      <c r="L241" s="13">
        <v>4.78</v>
      </c>
      <c r="M241" s="13">
        <v>0</v>
      </c>
      <c r="N241" s="13">
        <v>1E-3</v>
      </c>
      <c r="O241" s="13">
        <v>1.2999999999999999E-2</v>
      </c>
      <c r="P241" s="13">
        <v>101.28400000000001</v>
      </c>
    </row>
    <row r="242" spans="1:16" s="8" customFormat="1" ht="13.8" x14ac:dyDescent="0.3">
      <c r="A242" s="7">
        <v>163</v>
      </c>
      <c r="B242" s="7" t="s">
        <v>91</v>
      </c>
      <c r="C242" s="7" t="s">
        <v>38</v>
      </c>
      <c r="D242" s="13">
        <v>0</v>
      </c>
      <c r="E242" s="13">
        <v>54.09</v>
      </c>
      <c r="F242" s="13">
        <v>0.14599999999999999</v>
      </c>
      <c r="G242" s="13">
        <v>2.1999999999999999E-2</v>
      </c>
      <c r="H242" s="13">
        <v>4.8000000000000001E-2</v>
      </c>
      <c r="I242" s="13">
        <v>42.88</v>
      </c>
      <c r="J242" s="13">
        <v>0.47199999999999998</v>
      </c>
      <c r="K242" s="13">
        <v>1E-3</v>
      </c>
      <c r="L242" s="13">
        <v>4.84</v>
      </c>
      <c r="M242" s="13">
        <v>0</v>
      </c>
      <c r="N242" s="13">
        <v>0</v>
      </c>
      <c r="O242" s="13">
        <v>2.5999999999999999E-2</v>
      </c>
      <c r="P242" s="13">
        <v>102.526</v>
      </c>
    </row>
    <row r="243" spans="1:16" s="8" customFormat="1" ht="13.8" x14ac:dyDescent="0.3">
      <c r="A243" s="7">
        <v>164</v>
      </c>
      <c r="B243" s="7" t="s">
        <v>91</v>
      </c>
      <c r="C243" s="7" t="s">
        <v>38</v>
      </c>
      <c r="D243" s="13">
        <v>2.5999999999999999E-2</v>
      </c>
      <c r="E243" s="13">
        <v>53.31</v>
      </c>
      <c r="F243" s="13">
        <v>0.14000000000000001</v>
      </c>
      <c r="G243" s="13">
        <v>1.4E-2</v>
      </c>
      <c r="H243" s="13">
        <v>1.2999999999999999E-2</v>
      </c>
      <c r="I243" s="13">
        <v>43.33</v>
      </c>
      <c r="J243" s="13">
        <v>0.51700000000000002</v>
      </c>
      <c r="K243" s="13">
        <v>7.0000000000000001E-3</v>
      </c>
      <c r="L243" s="13">
        <v>4.84</v>
      </c>
      <c r="M243" s="13">
        <v>0</v>
      </c>
      <c r="N243" s="13">
        <v>0</v>
      </c>
      <c r="O243" s="13">
        <v>0</v>
      </c>
      <c r="P243" s="13">
        <v>102.196</v>
      </c>
    </row>
    <row r="244" spans="1:16" s="8" customFormat="1" ht="13.8" x14ac:dyDescent="0.3">
      <c r="A244" s="7">
        <v>165</v>
      </c>
      <c r="B244" s="7" t="s">
        <v>91</v>
      </c>
      <c r="C244" s="7" t="s">
        <v>38</v>
      </c>
      <c r="D244" s="13">
        <v>2.1999999999999999E-2</v>
      </c>
      <c r="E244" s="13">
        <v>54.93</v>
      </c>
      <c r="F244" s="13">
        <v>9.7000000000000003E-2</v>
      </c>
      <c r="G244" s="13">
        <v>4.1000000000000002E-2</v>
      </c>
      <c r="H244" s="13">
        <v>0</v>
      </c>
      <c r="I244" s="13">
        <v>43.46</v>
      </c>
      <c r="J244" s="13">
        <v>0.45600000000000002</v>
      </c>
      <c r="K244" s="13">
        <v>1E-3</v>
      </c>
      <c r="L244" s="13">
        <v>4.75</v>
      </c>
      <c r="M244" s="13">
        <v>0</v>
      </c>
      <c r="N244" s="13">
        <v>0</v>
      </c>
      <c r="O244" s="13">
        <v>5.0000000000000001E-3</v>
      </c>
      <c r="P244" s="13">
        <v>103.761</v>
      </c>
    </row>
    <row r="245" spans="1:16" s="8" customFormat="1" ht="13.8" x14ac:dyDescent="0.3">
      <c r="A245" s="7">
        <v>166</v>
      </c>
      <c r="B245" s="7" t="s">
        <v>91</v>
      </c>
      <c r="C245" s="7" t="s">
        <v>38</v>
      </c>
      <c r="D245" s="13">
        <v>5.0000000000000001E-3</v>
      </c>
      <c r="E245" s="13">
        <v>53</v>
      </c>
      <c r="F245" s="13">
        <v>0.11799999999999999</v>
      </c>
      <c r="G245" s="13">
        <v>0</v>
      </c>
      <c r="H245" s="13">
        <v>0</v>
      </c>
      <c r="I245" s="13">
        <v>43.03</v>
      </c>
      <c r="J245" s="13">
        <v>0.42699999999999999</v>
      </c>
      <c r="K245" s="13">
        <v>0</v>
      </c>
      <c r="L245" s="13">
        <v>4.8099999999999996</v>
      </c>
      <c r="M245" s="13">
        <v>0</v>
      </c>
      <c r="N245" s="13">
        <v>6.0000000000000001E-3</v>
      </c>
      <c r="O245" s="13">
        <v>0</v>
      </c>
      <c r="P245" s="13">
        <v>101.39700000000001</v>
      </c>
    </row>
    <row r="246" spans="1:16" s="8" customFormat="1" ht="13.8" x14ac:dyDescent="0.3">
      <c r="A246" s="7">
        <v>167</v>
      </c>
      <c r="B246" s="7" t="s">
        <v>91</v>
      </c>
      <c r="C246" s="7" t="s">
        <v>38</v>
      </c>
      <c r="D246" s="13">
        <v>3.3000000000000002E-2</v>
      </c>
      <c r="E246" s="13">
        <v>53.34</v>
      </c>
      <c r="F246" s="13">
        <v>0.123</v>
      </c>
      <c r="G246" s="13">
        <v>3.7999999999999999E-2</v>
      </c>
      <c r="H246" s="13">
        <v>0</v>
      </c>
      <c r="I246" s="13">
        <v>42.86</v>
      </c>
      <c r="J246" s="13">
        <v>0.41</v>
      </c>
      <c r="K246" s="13">
        <v>4.9000000000000002E-2</v>
      </c>
      <c r="L246" s="13">
        <v>4.8600000000000003</v>
      </c>
      <c r="M246" s="13">
        <v>0</v>
      </c>
      <c r="N246" s="13">
        <v>1.4999999999999999E-2</v>
      </c>
      <c r="O246" s="13">
        <v>0</v>
      </c>
      <c r="P246" s="13">
        <v>101.727</v>
      </c>
    </row>
    <row r="247" spans="1:16" s="8" customFormat="1" ht="13.8" x14ac:dyDescent="0.3">
      <c r="A247" s="7">
        <v>168</v>
      </c>
      <c r="B247" s="7" t="s">
        <v>91</v>
      </c>
      <c r="C247" s="7" t="s">
        <v>38</v>
      </c>
      <c r="D247" s="13">
        <v>0</v>
      </c>
      <c r="E247" s="13">
        <v>53.65</v>
      </c>
      <c r="F247" s="13">
        <v>0.126</v>
      </c>
      <c r="G247" s="13">
        <v>4.4999999999999998E-2</v>
      </c>
      <c r="H247" s="13">
        <v>0</v>
      </c>
      <c r="I247" s="13">
        <v>43.35</v>
      </c>
      <c r="J247" s="13">
        <v>0.496</v>
      </c>
      <c r="K247" s="13">
        <v>1.2E-2</v>
      </c>
      <c r="L247" s="13">
        <v>4.6399999999999997</v>
      </c>
      <c r="M247" s="13">
        <v>0</v>
      </c>
      <c r="N247" s="13">
        <v>0</v>
      </c>
      <c r="O247" s="13">
        <v>1.2E-2</v>
      </c>
      <c r="P247" s="13">
        <v>102.331</v>
      </c>
    </row>
    <row r="248" spans="1:16" s="8" customFormat="1" ht="13.8" x14ac:dyDescent="0.3">
      <c r="A248" s="7">
        <v>169</v>
      </c>
      <c r="B248" s="7" t="s">
        <v>91</v>
      </c>
      <c r="C248" s="7" t="s">
        <v>38</v>
      </c>
      <c r="D248" s="13">
        <v>0.01</v>
      </c>
      <c r="E248" s="13">
        <v>53</v>
      </c>
      <c r="F248" s="13">
        <v>0.161</v>
      </c>
      <c r="G248" s="13">
        <v>0</v>
      </c>
      <c r="H248" s="13">
        <v>0</v>
      </c>
      <c r="I248" s="13">
        <v>43.08</v>
      </c>
      <c r="J248" s="13">
        <v>0.501</v>
      </c>
      <c r="K248" s="13">
        <v>0</v>
      </c>
      <c r="L248" s="13">
        <v>4.79</v>
      </c>
      <c r="M248" s="13">
        <v>0</v>
      </c>
      <c r="N248" s="13">
        <v>8.0000000000000002E-3</v>
      </c>
      <c r="O248" s="13">
        <v>8.9999999999999993E-3</v>
      </c>
      <c r="P248" s="13">
        <v>101.559</v>
      </c>
    </row>
    <row r="249" spans="1:16" s="8" customFormat="1" ht="13.8" x14ac:dyDescent="0.3">
      <c r="A249" s="7">
        <v>170</v>
      </c>
      <c r="B249" s="7" t="s">
        <v>91</v>
      </c>
      <c r="C249" s="7" t="s">
        <v>38</v>
      </c>
      <c r="D249" s="13">
        <v>0</v>
      </c>
      <c r="E249" s="13">
        <v>51.75</v>
      </c>
      <c r="F249" s="13">
        <v>0.114</v>
      </c>
      <c r="G249" s="13">
        <v>0</v>
      </c>
      <c r="H249" s="13">
        <v>0</v>
      </c>
      <c r="I249" s="13">
        <v>42.52</v>
      </c>
      <c r="J249" s="13">
        <v>0.47199999999999998</v>
      </c>
      <c r="K249" s="13">
        <v>7.1999999999999995E-2</v>
      </c>
      <c r="L249" s="13">
        <v>5.15</v>
      </c>
      <c r="M249" s="13">
        <v>0</v>
      </c>
      <c r="N249" s="13">
        <v>0.02</v>
      </c>
      <c r="O249" s="13">
        <v>1.6E-2</v>
      </c>
      <c r="P249" s="13">
        <v>100.114</v>
      </c>
    </row>
    <row r="250" spans="1:16" s="8" customFormat="1" ht="13.8" x14ac:dyDescent="0.3">
      <c r="A250" s="7">
        <v>171</v>
      </c>
      <c r="B250" s="7" t="s">
        <v>91</v>
      </c>
      <c r="C250" s="7" t="s">
        <v>38</v>
      </c>
      <c r="D250" s="13">
        <v>2.4E-2</v>
      </c>
      <c r="E250" s="13">
        <v>52.33</v>
      </c>
      <c r="F250" s="13">
        <v>0.13</v>
      </c>
      <c r="G250" s="13">
        <v>2E-3</v>
      </c>
      <c r="H250" s="13">
        <v>0.14499999999999999</v>
      </c>
      <c r="I250" s="13">
        <v>42.53</v>
      </c>
      <c r="J250" s="13">
        <v>0.53400000000000003</v>
      </c>
      <c r="K250" s="13">
        <v>1.7999999999999999E-2</v>
      </c>
      <c r="L250" s="13">
        <v>5.08</v>
      </c>
      <c r="M250" s="13">
        <v>2E-3</v>
      </c>
      <c r="N250" s="13">
        <v>8.0000000000000002E-3</v>
      </c>
      <c r="O250" s="13">
        <v>0.01</v>
      </c>
      <c r="P250" s="13">
        <v>100.812</v>
      </c>
    </row>
    <row r="251" spans="1:16" s="8" customFormat="1" ht="13.8" x14ac:dyDescent="0.3">
      <c r="A251" s="7">
        <v>172</v>
      </c>
      <c r="B251" s="7" t="s">
        <v>91</v>
      </c>
      <c r="C251" s="7" t="s">
        <v>38</v>
      </c>
      <c r="D251" s="13">
        <v>0</v>
      </c>
      <c r="E251" s="13">
        <v>52.7</v>
      </c>
      <c r="F251" s="13">
        <v>0.11</v>
      </c>
      <c r="G251" s="13">
        <v>0.03</v>
      </c>
      <c r="H251" s="13">
        <v>0</v>
      </c>
      <c r="I251" s="13">
        <v>42.44</v>
      </c>
      <c r="J251" s="13">
        <v>0.59099999999999997</v>
      </c>
      <c r="K251" s="13">
        <v>7.0000000000000001E-3</v>
      </c>
      <c r="L251" s="13">
        <v>5.13</v>
      </c>
      <c r="M251" s="13">
        <v>3.0000000000000001E-3</v>
      </c>
      <c r="N251" s="13">
        <v>0</v>
      </c>
      <c r="O251" s="13">
        <v>8.9999999999999993E-3</v>
      </c>
      <c r="P251" s="13">
        <v>101.01900000000001</v>
      </c>
    </row>
    <row r="252" spans="1:16" s="8" customFormat="1" ht="13.8" x14ac:dyDescent="0.3">
      <c r="A252" s="7">
        <v>173</v>
      </c>
      <c r="B252" s="7" t="s">
        <v>91</v>
      </c>
      <c r="C252" s="7" t="s">
        <v>38</v>
      </c>
      <c r="D252" s="13">
        <v>0</v>
      </c>
      <c r="E252" s="13">
        <v>52.96</v>
      </c>
      <c r="F252" s="13">
        <v>6.9000000000000006E-2</v>
      </c>
      <c r="G252" s="13">
        <v>0</v>
      </c>
      <c r="H252" s="13">
        <v>0</v>
      </c>
      <c r="I252" s="13">
        <v>42.65</v>
      </c>
      <c r="J252" s="13">
        <v>0.51300000000000001</v>
      </c>
      <c r="K252" s="13">
        <v>2.8000000000000001E-2</v>
      </c>
      <c r="L252" s="13">
        <v>5.19</v>
      </c>
      <c r="M252" s="13">
        <v>0</v>
      </c>
      <c r="N252" s="13">
        <v>1.6E-2</v>
      </c>
      <c r="O252" s="13">
        <v>0</v>
      </c>
      <c r="P252" s="13">
        <v>101.426</v>
      </c>
    </row>
    <row r="253" spans="1:16" s="8" customFormat="1" ht="13.8" x14ac:dyDescent="0.3">
      <c r="A253" s="7"/>
      <c r="B253" s="7"/>
      <c r="C253" s="7"/>
    </row>
    <row r="254" spans="1:16" s="8" customFormat="1" ht="13.8" x14ac:dyDescent="0.3">
      <c r="A254" s="7">
        <v>239</v>
      </c>
      <c r="B254" s="7" t="s">
        <v>92</v>
      </c>
      <c r="C254" s="7" t="s">
        <v>38</v>
      </c>
      <c r="D254" s="13">
        <v>0</v>
      </c>
      <c r="E254" s="13">
        <v>51.95</v>
      </c>
      <c r="F254" s="13">
        <v>0.115</v>
      </c>
      <c r="G254" s="13">
        <v>0</v>
      </c>
      <c r="H254" s="13">
        <v>0</v>
      </c>
      <c r="I254" s="13">
        <v>42.59</v>
      </c>
      <c r="J254" s="13">
        <v>0.50900000000000001</v>
      </c>
      <c r="K254" s="13">
        <v>2.4E-2</v>
      </c>
      <c r="L254" s="13">
        <v>5.03</v>
      </c>
      <c r="M254" s="13">
        <v>0</v>
      </c>
      <c r="N254" s="13">
        <v>3.7999999999999999E-2</v>
      </c>
      <c r="O254" s="13">
        <v>0</v>
      </c>
      <c r="P254" s="13">
        <v>100.256</v>
      </c>
    </row>
    <row r="255" spans="1:16" s="8" customFormat="1" ht="13.8" x14ac:dyDescent="0.3">
      <c r="A255" s="7">
        <v>240</v>
      </c>
      <c r="B255" s="7" t="s">
        <v>92</v>
      </c>
      <c r="C255" s="7" t="s">
        <v>38</v>
      </c>
      <c r="D255" s="13">
        <v>0</v>
      </c>
      <c r="E255" s="13">
        <v>53.29</v>
      </c>
      <c r="F255" s="13">
        <v>0.14000000000000001</v>
      </c>
      <c r="G255" s="13">
        <v>0</v>
      </c>
      <c r="H255" s="13">
        <v>0</v>
      </c>
      <c r="I255" s="13">
        <v>42.16</v>
      </c>
      <c r="J255" s="13">
        <v>0.68200000000000005</v>
      </c>
      <c r="K255" s="13">
        <v>0</v>
      </c>
      <c r="L255" s="13">
        <v>4.83</v>
      </c>
      <c r="M255" s="13">
        <v>0</v>
      </c>
      <c r="N255" s="13">
        <v>1.6E-2</v>
      </c>
      <c r="O255" s="13">
        <v>8.0000000000000002E-3</v>
      </c>
      <c r="P255" s="13">
        <v>101.125</v>
      </c>
    </row>
    <row r="256" spans="1:16" s="8" customFormat="1" ht="13.8" x14ac:dyDescent="0.3">
      <c r="A256" s="7">
        <v>241</v>
      </c>
      <c r="B256" s="7" t="s">
        <v>92</v>
      </c>
      <c r="C256" s="7" t="s">
        <v>38</v>
      </c>
      <c r="D256" s="13">
        <v>0.122</v>
      </c>
      <c r="E256" s="13">
        <v>51.48</v>
      </c>
      <c r="F256" s="13">
        <v>0.125</v>
      </c>
      <c r="G256" s="13">
        <v>0</v>
      </c>
      <c r="H256" s="13">
        <v>0</v>
      </c>
      <c r="I256" s="13">
        <v>43.1</v>
      </c>
      <c r="J256" s="13">
        <v>0.54500000000000004</v>
      </c>
      <c r="K256" s="13">
        <v>0</v>
      </c>
      <c r="L256" s="13">
        <v>3.7</v>
      </c>
      <c r="M256" s="13">
        <v>0</v>
      </c>
      <c r="N256" s="13">
        <v>0</v>
      </c>
      <c r="O256" s="13">
        <v>6.0000000000000001E-3</v>
      </c>
      <c r="P256" s="13">
        <v>99.078000000000003</v>
      </c>
    </row>
    <row r="257" spans="1:16" s="8" customFormat="1" ht="13.8" x14ac:dyDescent="0.3">
      <c r="A257" s="7">
        <v>242</v>
      </c>
      <c r="B257" s="7" t="s">
        <v>92</v>
      </c>
      <c r="C257" s="7" t="s">
        <v>38</v>
      </c>
      <c r="D257" s="13">
        <v>2.5999999999999999E-2</v>
      </c>
      <c r="E257" s="13">
        <v>52.94</v>
      </c>
      <c r="F257" s="13">
        <v>8.8999999999999996E-2</v>
      </c>
      <c r="G257" s="13">
        <v>0</v>
      </c>
      <c r="H257" s="13">
        <v>0</v>
      </c>
      <c r="I257" s="13">
        <v>42.53</v>
      </c>
      <c r="J257" s="13">
        <v>0.63600000000000001</v>
      </c>
      <c r="K257" s="13">
        <v>0</v>
      </c>
      <c r="L257" s="13">
        <v>4.8499999999999996</v>
      </c>
      <c r="M257" s="13">
        <v>0</v>
      </c>
      <c r="N257" s="13">
        <v>2E-3</v>
      </c>
      <c r="O257" s="13">
        <v>0</v>
      </c>
      <c r="P257" s="13">
        <v>101.075</v>
      </c>
    </row>
    <row r="258" spans="1:16" s="8" customFormat="1" ht="13.8" x14ac:dyDescent="0.3">
      <c r="A258" s="7">
        <v>243</v>
      </c>
      <c r="B258" s="7" t="s">
        <v>92</v>
      </c>
      <c r="C258" s="7" t="s">
        <v>38</v>
      </c>
      <c r="D258" s="13">
        <v>3.5999999999999997E-2</v>
      </c>
      <c r="E258" s="13">
        <v>53.07</v>
      </c>
      <c r="F258" s="13">
        <v>0.125</v>
      </c>
      <c r="G258" s="13">
        <v>0</v>
      </c>
      <c r="H258" s="13">
        <v>0</v>
      </c>
      <c r="I258" s="13">
        <v>42.8</v>
      </c>
      <c r="J258" s="13">
        <v>0.501</v>
      </c>
      <c r="K258" s="13">
        <v>0</v>
      </c>
      <c r="L258" s="13">
        <v>4.8099999999999996</v>
      </c>
      <c r="M258" s="13">
        <v>1.6E-2</v>
      </c>
      <c r="N258" s="13">
        <v>4.4999999999999998E-2</v>
      </c>
      <c r="O258" s="13">
        <v>2E-3</v>
      </c>
      <c r="P258" s="13">
        <v>101.40600000000001</v>
      </c>
    </row>
    <row r="259" spans="1:16" s="8" customFormat="1" ht="13.8" x14ac:dyDescent="0.3">
      <c r="A259" s="7">
        <v>244</v>
      </c>
      <c r="B259" s="7" t="s">
        <v>92</v>
      </c>
      <c r="C259" s="7" t="s">
        <v>38</v>
      </c>
      <c r="D259" s="13">
        <v>1.4999999999999999E-2</v>
      </c>
      <c r="E259" s="13">
        <v>52</v>
      </c>
      <c r="F259" s="13">
        <v>0.125</v>
      </c>
      <c r="G259" s="13">
        <v>1.4E-2</v>
      </c>
      <c r="H259" s="13">
        <v>0</v>
      </c>
      <c r="I259" s="13">
        <v>43.27</v>
      </c>
      <c r="J259" s="13">
        <v>0.61899999999999999</v>
      </c>
      <c r="K259" s="13">
        <v>0</v>
      </c>
      <c r="L259" s="13">
        <v>4.45</v>
      </c>
      <c r="M259" s="13">
        <v>3.5000000000000003E-2</v>
      </c>
      <c r="N259" s="13">
        <v>5.0000000000000001E-3</v>
      </c>
      <c r="O259" s="13">
        <v>3.0000000000000001E-3</v>
      </c>
      <c r="P259" s="13">
        <v>100.53700000000001</v>
      </c>
    </row>
    <row r="260" spans="1:16" s="8" customFormat="1" ht="13.8" x14ac:dyDescent="0.3">
      <c r="A260" s="7">
        <v>245</v>
      </c>
      <c r="B260" s="7" t="s">
        <v>92</v>
      </c>
      <c r="C260" s="7" t="s">
        <v>38</v>
      </c>
      <c r="D260" s="13">
        <v>0</v>
      </c>
      <c r="E260" s="13">
        <v>52</v>
      </c>
      <c r="F260" s="13">
        <v>7.6999999999999999E-2</v>
      </c>
      <c r="G260" s="13">
        <v>0</v>
      </c>
      <c r="H260" s="13">
        <v>2.5000000000000001E-2</v>
      </c>
      <c r="I260" s="13">
        <v>43.16</v>
      </c>
      <c r="J260" s="13">
        <v>0.56200000000000006</v>
      </c>
      <c r="K260" s="13">
        <v>7.4999999999999997E-2</v>
      </c>
      <c r="L260" s="13">
        <v>4.45</v>
      </c>
      <c r="M260" s="13">
        <v>0</v>
      </c>
      <c r="N260" s="13">
        <v>1.4999999999999999E-2</v>
      </c>
      <c r="O260" s="13">
        <v>0</v>
      </c>
      <c r="P260" s="13">
        <v>100.363</v>
      </c>
    </row>
    <row r="261" spans="1:16" s="8" customFormat="1" ht="13.8" x14ac:dyDescent="0.3">
      <c r="A261" s="7">
        <v>246</v>
      </c>
      <c r="B261" s="7" t="s">
        <v>92</v>
      </c>
      <c r="C261" s="7" t="s">
        <v>38</v>
      </c>
      <c r="D261" s="13">
        <v>3.6999999999999998E-2</v>
      </c>
      <c r="E261" s="13">
        <v>53.24</v>
      </c>
      <c r="F261" s="13">
        <v>0.123</v>
      </c>
      <c r="G261" s="13">
        <v>4.7E-2</v>
      </c>
      <c r="H261" s="13">
        <v>0</v>
      </c>
      <c r="I261" s="13">
        <v>43.39</v>
      </c>
      <c r="J261" s="13">
        <v>0.44700000000000001</v>
      </c>
      <c r="K261" s="13">
        <v>7.2999999999999995E-2</v>
      </c>
      <c r="L261" s="13">
        <v>4.49</v>
      </c>
      <c r="M261" s="13">
        <v>0</v>
      </c>
      <c r="N261" s="13">
        <v>0</v>
      </c>
      <c r="O261" s="13">
        <v>0</v>
      </c>
      <c r="P261" s="13">
        <v>101.848</v>
      </c>
    </row>
    <row r="262" spans="1:16" s="8" customFormat="1" ht="13.8" x14ac:dyDescent="0.3">
      <c r="A262" s="7">
        <v>247</v>
      </c>
      <c r="B262" s="7" t="s">
        <v>92</v>
      </c>
      <c r="C262" s="7" t="s">
        <v>38</v>
      </c>
      <c r="D262" s="13">
        <v>0.04</v>
      </c>
      <c r="E262" s="13">
        <v>51.64</v>
      </c>
      <c r="F262" s="13">
        <v>8.3000000000000004E-2</v>
      </c>
      <c r="G262" s="13">
        <v>0</v>
      </c>
      <c r="H262" s="13">
        <v>0</v>
      </c>
      <c r="I262" s="13">
        <v>43.02</v>
      </c>
      <c r="J262" s="13">
        <v>0.49199999999999999</v>
      </c>
      <c r="K262" s="13">
        <v>4.0000000000000001E-3</v>
      </c>
      <c r="L262" s="13">
        <v>4.45</v>
      </c>
      <c r="M262" s="13">
        <v>8.4000000000000005E-2</v>
      </c>
      <c r="N262" s="13">
        <v>2.7E-2</v>
      </c>
      <c r="O262" s="13">
        <v>0</v>
      </c>
      <c r="P262" s="13">
        <v>99.838999999999999</v>
      </c>
    </row>
    <row r="263" spans="1:16" s="8" customFormat="1" ht="13.8" x14ac:dyDescent="0.3"/>
    <row r="264" spans="1:16" s="8" customFormat="1" ht="13.8" x14ac:dyDescent="0.3">
      <c r="A264" s="8" t="s">
        <v>94</v>
      </c>
    </row>
    <row r="265" spans="1:16" s="8" customFormat="1" ht="13.8" x14ac:dyDescent="0.3">
      <c r="A265" s="8" t="s">
        <v>95</v>
      </c>
    </row>
    <row r="266" spans="1:16" s="8" customFormat="1" ht="13.8" x14ac:dyDescent="0.3"/>
    <row r="267" spans="1:16" s="8" customFormat="1" x14ac:dyDescent="0.3">
      <c r="A267" s="9" t="s">
        <v>93</v>
      </c>
      <c r="B267" s="7"/>
      <c r="C267" s="7"/>
    </row>
    <row r="268" spans="1:16" s="8" customFormat="1" ht="13.8" x14ac:dyDescent="0.3">
      <c r="A268" s="7"/>
      <c r="B268" s="7"/>
      <c r="C268" s="7"/>
    </row>
    <row r="269" spans="1:16" s="8" customFormat="1" ht="13.8" x14ac:dyDescent="0.3">
      <c r="A269" s="19" t="s">
        <v>22</v>
      </c>
      <c r="B269" s="19" t="s">
        <v>1</v>
      </c>
      <c r="C269" s="19"/>
      <c r="D269" s="20" t="s">
        <v>3</v>
      </c>
      <c r="E269" s="20" t="s">
        <v>4</v>
      </c>
      <c r="F269" s="20" t="s">
        <v>5</v>
      </c>
      <c r="G269" s="20" t="s">
        <v>6</v>
      </c>
      <c r="H269" s="20" t="s">
        <v>7</v>
      </c>
      <c r="I269" s="20" t="s">
        <v>8</v>
      </c>
      <c r="J269" s="20" t="s">
        <v>9</v>
      </c>
      <c r="K269" s="20" t="s">
        <v>10</v>
      </c>
      <c r="L269" s="20" t="s">
        <v>11</v>
      </c>
      <c r="M269" s="20" t="s">
        <v>12</v>
      </c>
      <c r="N269" s="20" t="s">
        <v>13</v>
      </c>
      <c r="O269" s="20" t="s">
        <v>14</v>
      </c>
      <c r="P269" s="20" t="s">
        <v>15</v>
      </c>
    </row>
    <row r="270" spans="1:16" s="8" customFormat="1" ht="13.8" x14ac:dyDescent="0.3">
      <c r="A270" s="7"/>
      <c r="B270" s="7"/>
      <c r="C270" s="7"/>
    </row>
    <row r="271" spans="1:16" s="8" customFormat="1" ht="13.8" x14ac:dyDescent="0.3">
      <c r="A271" s="7">
        <v>82</v>
      </c>
      <c r="B271" s="7" t="s">
        <v>17</v>
      </c>
      <c r="C271" s="7" t="s">
        <v>39</v>
      </c>
      <c r="D271" s="13">
        <v>35.840000000000003</v>
      </c>
      <c r="E271" s="13">
        <v>10.6</v>
      </c>
      <c r="F271" s="13">
        <v>13.86</v>
      </c>
      <c r="G271" s="13">
        <v>0</v>
      </c>
      <c r="H271" s="13">
        <v>5.2999999999999999E-2</v>
      </c>
      <c r="I271" s="13">
        <v>12.08</v>
      </c>
      <c r="J271" s="13">
        <v>8.9999999999999993E-3</v>
      </c>
      <c r="K271" s="13">
        <v>2.7E-2</v>
      </c>
      <c r="L271" s="13">
        <v>13.39</v>
      </c>
      <c r="M271" s="13">
        <v>3.4000000000000002E-2</v>
      </c>
      <c r="N271" s="13">
        <v>0.746</v>
      </c>
      <c r="O271" s="13">
        <v>8.83</v>
      </c>
      <c r="P271" s="13">
        <v>95.468999999999994</v>
      </c>
    </row>
    <row r="272" spans="1:16" s="8" customFormat="1" ht="13.8" x14ac:dyDescent="0.3">
      <c r="A272" s="7">
        <v>83</v>
      </c>
      <c r="B272" s="7" t="s">
        <v>17</v>
      </c>
      <c r="C272" s="7" t="s">
        <v>39</v>
      </c>
      <c r="D272" s="13">
        <v>36.049999999999997</v>
      </c>
      <c r="E272" s="13">
        <v>10.46</v>
      </c>
      <c r="F272" s="13">
        <v>13.82</v>
      </c>
      <c r="G272" s="13">
        <v>3.0000000000000001E-3</v>
      </c>
      <c r="H272" s="13">
        <v>1.2999999999999999E-2</v>
      </c>
      <c r="I272" s="13">
        <v>11.93</v>
      </c>
      <c r="J272" s="13">
        <v>5.1999999999999998E-2</v>
      </c>
      <c r="K272" s="13">
        <v>0</v>
      </c>
      <c r="L272" s="13">
        <v>13.19</v>
      </c>
      <c r="M272" s="13">
        <v>6.5000000000000002E-2</v>
      </c>
      <c r="N272" s="13">
        <v>0.76800000000000002</v>
      </c>
      <c r="O272" s="13">
        <v>8.94</v>
      </c>
      <c r="P272" s="13">
        <v>95.290999999999997</v>
      </c>
    </row>
    <row r="273" spans="1:16" s="8" customFormat="1" ht="13.8" x14ac:dyDescent="0.3">
      <c r="A273" s="7">
        <v>84</v>
      </c>
      <c r="B273" s="7" t="s">
        <v>17</v>
      </c>
      <c r="C273" s="7" t="s">
        <v>39</v>
      </c>
      <c r="D273" s="13">
        <v>36.32</v>
      </c>
      <c r="E273" s="13">
        <v>10.54</v>
      </c>
      <c r="F273" s="13">
        <v>13.94</v>
      </c>
      <c r="G273" s="13">
        <v>0.02</v>
      </c>
      <c r="H273" s="13">
        <v>7.1999999999999995E-2</v>
      </c>
      <c r="I273" s="13">
        <v>11.76</v>
      </c>
      <c r="J273" s="13">
        <v>0.06</v>
      </c>
      <c r="K273" s="13">
        <v>7.3999999999999996E-2</v>
      </c>
      <c r="L273" s="13">
        <v>13.38</v>
      </c>
      <c r="M273" s="13">
        <v>8.4000000000000005E-2</v>
      </c>
      <c r="N273" s="13">
        <v>0.76800000000000002</v>
      </c>
      <c r="O273" s="13">
        <v>8.8000000000000007</v>
      </c>
      <c r="P273" s="13">
        <v>95.817999999999998</v>
      </c>
    </row>
    <row r="274" spans="1:16" s="8" customFormat="1" ht="13.8" x14ac:dyDescent="0.3">
      <c r="A274" s="7">
        <v>86</v>
      </c>
      <c r="B274" s="7" t="s">
        <v>17</v>
      </c>
      <c r="C274" s="7" t="s">
        <v>39</v>
      </c>
      <c r="D274" s="13">
        <v>35.200000000000003</v>
      </c>
      <c r="E274" s="13">
        <v>10.29</v>
      </c>
      <c r="F274" s="13">
        <v>14.29</v>
      </c>
      <c r="G274" s="13">
        <v>2.1999999999999999E-2</v>
      </c>
      <c r="H274" s="13">
        <v>0.128</v>
      </c>
      <c r="I274" s="13">
        <v>11.94</v>
      </c>
      <c r="J274" s="13">
        <v>5.6000000000000001E-2</v>
      </c>
      <c r="K274" s="13">
        <v>0.08</v>
      </c>
      <c r="L274" s="13">
        <v>13.11</v>
      </c>
      <c r="M274" s="13">
        <v>0</v>
      </c>
      <c r="N274" s="13">
        <v>0.66100000000000003</v>
      </c>
      <c r="O274" s="13">
        <v>8.66</v>
      </c>
      <c r="P274" s="13">
        <v>94.436999999999998</v>
      </c>
    </row>
    <row r="275" spans="1:16" s="8" customFormat="1" ht="13.8" x14ac:dyDescent="0.3">
      <c r="A275" s="7">
        <v>87</v>
      </c>
      <c r="B275" s="7" t="s">
        <v>17</v>
      </c>
      <c r="C275" s="7" t="s">
        <v>39</v>
      </c>
      <c r="D275" s="13">
        <v>36.619999999999997</v>
      </c>
      <c r="E275" s="13">
        <v>7.93</v>
      </c>
      <c r="F275" s="13">
        <v>14.16</v>
      </c>
      <c r="G275" s="13">
        <v>3.4000000000000002E-2</v>
      </c>
      <c r="H275" s="13">
        <v>2E-3</v>
      </c>
      <c r="I275" s="13">
        <v>11.51</v>
      </c>
      <c r="J275" s="13">
        <v>3.5000000000000003E-2</v>
      </c>
      <c r="K275" s="13">
        <v>1.2E-2</v>
      </c>
      <c r="L275" s="13">
        <v>15</v>
      </c>
      <c r="M275" s="13">
        <v>1.6E-2</v>
      </c>
      <c r="N275" s="13">
        <v>0.61599999999999999</v>
      </c>
      <c r="O275" s="13">
        <v>9.2799999999999994</v>
      </c>
      <c r="P275" s="13">
        <v>95.215000000000003</v>
      </c>
    </row>
    <row r="276" spans="1:16" s="8" customFormat="1" ht="13.8" x14ac:dyDescent="0.3">
      <c r="A276" s="7">
        <v>88</v>
      </c>
      <c r="B276" s="7" t="s">
        <v>17</v>
      </c>
      <c r="C276" s="7" t="s">
        <v>39</v>
      </c>
      <c r="D276" s="13">
        <v>35.5</v>
      </c>
      <c r="E276" s="13">
        <v>10.96</v>
      </c>
      <c r="F276" s="13">
        <v>14.27</v>
      </c>
      <c r="G276" s="13">
        <v>0</v>
      </c>
      <c r="H276" s="13">
        <v>0</v>
      </c>
      <c r="I276" s="13">
        <v>12.21</v>
      </c>
      <c r="J276" s="13">
        <v>5.6000000000000001E-2</v>
      </c>
      <c r="K276" s="13">
        <v>0</v>
      </c>
      <c r="L276" s="13">
        <v>13.32</v>
      </c>
      <c r="M276" s="13">
        <v>0</v>
      </c>
      <c r="N276" s="13">
        <v>0.72899999999999998</v>
      </c>
      <c r="O276" s="13">
        <v>8.66</v>
      </c>
      <c r="P276" s="13">
        <v>95.704999999999998</v>
      </c>
    </row>
    <row r="277" spans="1:16" s="8" customFormat="1" ht="13.8" x14ac:dyDescent="0.3">
      <c r="A277" s="7">
        <v>89</v>
      </c>
      <c r="B277" s="7" t="s">
        <v>17</v>
      </c>
      <c r="C277" s="7" t="s">
        <v>39</v>
      </c>
      <c r="D277" s="13">
        <v>35.71</v>
      </c>
      <c r="E277" s="13">
        <v>10.45</v>
      </c>
      <c r="F277" s="13">
        <v>14.56</v>
      </c>
      <c r="G277" s="13">
        <v>0</v>
      </c>
      <c r="H277" s="13">
        <v>9.6000000000000002E-2</v>
      </c>
      <c r="I277" s="13">
        <v>11.66</v>
      </c>
      <c r="J277" s="13">
        <v>0.11600000000000001</v>
      </c>
      <c r="K277" s="13">
        <v>0.05</v>
      </c>
      <c r="L277" s="13">
        <v>13.84</v>
      </c>
      <c r="M277" s="13">
        <v>3.5000000000000003E-2</v>
      </c>
      <c r="N277" s="13">
        <v>0.67400000000000004</v>
      </c>
      <c r="O277" s="13">
        <v>8.61</v>
      </c>
      <c r="P277" s="13">
        <v>95.802000000000007</v>
      </c>
    </row>
    <row r="278" spans="1:16" s="8" customFormat="1" ht="13.8" x14ac:dyDescent="0.3">
      <c r="A278" s="7">
        <v>90</v>
      </c>
      <c r="B278" s="7" t="s">
        <v>17</v>
      </c>
      <c r="C278" s="7" t="s">
        <v>39</v>
      </c>
      <c r="D278" s="13">
        <v>36.840000000000003</v>
      </c>
      <c r="E278" s="13">
        <v>9.32</v>
      </c>
      <c r="F278" s="13">
        <v>14.53</v>
      </c>
      <c r="G278" s="13">
        <v>0</v>
      </c>
      <c r="H278" s="13">
        <v>4.8000000000000001E-2</v>
      </c>
      <c r="I278" s="13">
        <v>11.83</v>
      </c>
      <c r="J278" s="13">
        <v>0.06</v>
      </c>
      <c r="K278" s="13">
        <v>3.4000000000000002E-2</v>
      </c>
      <c r="L278" s="13">
        <v>15.16</v>
      </c>
      <c r="M278" s="13">
        <v>0</v>
      </c>
      <c r="N278" s="13">
        <v>0.78100000000000003</v>
      </c>
      <c r="O278" s="13">
        <v>9.15</v>
      </c>
      <c r="P278" s="13">
        <v>97.754000000000005</v>
      </c>
    </row>
    <row r="279" spans="1:16" s="8" customFormat="1" ht="13.8" x14ac:dyDescent="0.3">
      <c r="A279" s="7"/>
      <c r="B279" s="7"/>
      <c r="C279" s="7"/>
    </row>
    <row r="280" spans="1:16" s="8" customFormat="1" ht="13.8" x14ac:dyDescent="0.3">
      <c r="A280" s="7">
        <v>131</v>
      </c>
      <c r="B280" s="7" t="s">
        <v>19</v>
      </c>
      <c r="C280" s="7" t="s">
        <v>39</v>
      </c>
      <c r="D280" s="13">
        <v>36.32</v>
      </c>
      <c r="E280" s="13">
        <v>9.74</v>
      </c>
      <c r="F280" s="13">
        <v>14.05</v>
      </c>
      <c r="G280" s="13">
        <v>0</v>
      </c>
      <c r="H280" s="13">
        <v>0.02</v>
      </c>
      <c r="I280" s="13">
        <v>13.47</v>
      </c>
      <c r="J280" s="13">
        <v>2.1999999999999999E-2</v>
      </c>
      <c r="K280" s="13">
        <v>2.3E-2</v>
      </c>
      <c r="L280" s="13">
        <v>13.81</v>
      </c>
      <c r="M280" s="13">
        <v>0</v>
      </c>
      <c r="N280" s="13">
        <v>0.61799999999999999</v>
      </c>
      <c r="O280" s="13">
        <v>9.3800000000000008</v>
      </c>
      <c r="P280" s="13">
        <v>97.453000000000003</v>
      </c>
    </row>
    <row r="281" spans="1:16" s="8" customFormat="1" ht="13.8" x14ac:dyDescent="0.3">
      <c r="A281" s="7">
        <v>132</v>
      </c>
      <c r="B281" s="7" t="s">
        <v>19</v>
      </c>
      <c r="C281" s="7" t="s">
        <v>39</v>
      </c>
      <c r="D281" s="13">
        <v>36.33</v>
      </c>
      <c r="E281" s="13">
        <v>10.02</v>
      </c>
      <c r="F281" s="13">
        <v>14.11</v>
      </c>
      <c r="G281" s="13">
        <v>0</v>
      </c>
      <c r="H281" s="13">
        <v>6.5000000000000002E-2</v>
      </c>
      <c r="I281" s="13">
        <v>13.23</v>
      </c>
      <c r="J281" s="13">
        <v>0.129</v>
      </c>
      <c r="K281" s="13">
        <v>1.2E-2</v>
      </c>
      <c r="L281" s="13">
        <v>13.7</v>
      </c>
      <c r="M281" s="13">
        <v>0</v>
      </c>
      <c r="N281" s="13">
        <v>0.70899999999999996</v>
      </c>
      <c r="O281" s="13">
        <v>9.34</v>
      </c>
      <c r="P281" s="13">
        <v>97.644999999999996</v>
      </c>
    </row>
    <row r="282" spans="1:16" s="8" customFormat="1" ht="13.8" x14ac:dyDescent="0.3">
      <c r="A282" s="7">
        <v>133</v>
      </c>
      <c r="B282" s="7" t="s">
        <v>19</v>
      </c>
      <c r="C282" s="7" t="s">
        <v>39</v>
      </c>
      <c r="D282" s="13">
        <v>36.15</v>
      </c>
      <c r="E282" s="13">
        <v>9.48</v>
      </c>
      <c r="F282" s="13">
        <v>14.17</v>
      </c>
      <c r="G282" s="13">
        <v>4.4999999999999998E-2</v>
      </c>
      <c r="H282" s="13">
        <v>0</v>
      </c>
      <c r="I282" s="13">
        <v>12.98</v>
      </c>
      <c r="J282" s="13">
        <v>5.1999999999999998E-2</v>
      </c>
      <c r="K282" s="13">
        <v>2.1999999999999999E-2</v>
      </c>
      <c r="L282" s="13">
        <v>14.02</v>
      </c>
      <c r="M282" s="13">
        <v>2.9000000000000001E-2</v>
      </c>
      <c r="N282" s="13">
        <v>0.6</v>
      </c>
      <c r="O282" s="13">
        <v>9.6999999999999993</v>
      </c>
      <c r="P282" s="13">
        <v>97.248000000000005</v>
      </c>
    </row>
    <row r="283" spans="1:16" s="8" customFormat="1" ht="13.8" x14ac:dyDescent="0.3">
      <c r="A283" s="7">
        <v>134</v>
      </c>
      <c r="B283" s="7" t="s">
        <v>19</v>
      </c>
      <c r="C283" s="7" t="s">
        <v>39</v>
      </c>
      <c r="D283" s="13">
        <v>35.700000000000003</v>
      </c>
      <c r="E283" s="13">
        <v>9.31</v>
      </c>
      <c r="F283" s="13">
        <v>13.77</v>
      </c>
      <c r="G283" s="13">
        <v>4.9000000000000002E-2</v>
      </c>
      <c r="H283" s="13">
        <v>2.4E-2</v>
      </c>
      <c r="I283" s="13">
        <v>13.38</v>
      </c>
      <c r="J283" s="13">
        <v>0.151</v>
      </c>
      <c r="K283" s="13">
        <v>3.3000000000000002E-2</v>
      </c>
      <c r="L283" s="13">
        <v>13.6</v>
      </c>
      <c r="M283" s="13">
        <v>8.0000000000000002E-3</v>
      </c>
      <c r="N283" s="13">
        <v>0.67</v>
      </c>
      <c r="O283" s="13">
        <v>9.49</v>
      </c>
      <c r="P283" s="13">
        <v>96.185000000000002</v>
      </c>
    </row>
    <row r="284" spans="1:16" s="8" customFormat="1" ht="13.8" x14ac:dyDescent="0.3">
      <c r="A284" s="7">
        <v>135</v>
      </c>
      <c r="B284" s="7" t="s">
        <v>19</v>
      </c>
      <c r="C284" s="7" t="s">
        <v>39</v>
      </c>
      <c r="D284" s="13">
        <v>36.22</v>
      </c>
      <c r="E284" s="13">
        <v>9.6300000000000008</v>
      </c>
      <c r="F284" s="13">
        <v>14.27</v>
      </c>
      <c r="G284" s="13">
        <v>0</v>
      </c>
      <c r="H284" s="13">
        <v>5.7000000000000002E-2</v>
      </c>
      <c r="I284" s="13">
        <v>13.52</v>
      </c>
      <c r="J284" s="13">
        <v>0.09</v>
      </c>
      <c r="K284" s="13">
        <v>0</v>
      </c>
      <c r="L284" s="13">
        <v>13.81</v>
      </c>
      <c r="M284" s="13">
        <v>1.0999999999999999E-2</v>
      </c>
      <c r="N284" s="13">
        <v>0.61</v>
      </c>
      <c r="O284" s="13">
        <v>9.5399999999999991</v>
      </c>
      <c r="P284" s="13">
        <v>97.757999999999996</v>
      </c>
    </row>
    <row r="285" spans="1:16" s="8" customFormat="1" ht="13.8" x14ac:dyDescent="0.3">
      <c r="A285" s="7">
        <v>141</v>
      </c>
      <c r="B285" s="7" t="s">
        <v>40</v>
      </c>
      <c r="C285" s="7" t="s">
        <v>39</v>
      </c>
      <c r="D285" s="13">
        <v>36.28</v>
      </c>
      <c r="E285" s="13">
        <v>10.62</v>
      </c>
      <c r="F285" s="13">
        <v>14.05</v>
      </c>
      <c r="G285" s="13">
        <v>1.2E-2</v>
      </c>
      <c r="H285" s="13">
        <v>5.2999999999999999E-2</v>
      </c>
      <c r="I285" s="13">
        <v>13.57</v>
      </c>
      <c r="J285" s="13">
        <v>5.6000000000000001E-2</v>
      </c>
      <c r="K285" s="13">
        <v>0.03</v>
      </c>
      <c r="L285" s="13">
        <v>13.68</v>
      </c>
      <c r="M285" s="13">
        <v>5.0000000000000001E-3</v>
      </c>
      <c r="N285" s="13">
        <v>0.73399999999999999</v>
      </c>
      <c r="O285" s="13">
        <v>9.15</v>
      </c>
      <c r="P285" s="13">
        <v>98.24</v>
      </c>
    </row>
    <row r="286" spans="1:16" s="8" customFormat="1" ht="13.8" x14ac:dyDescent="0.3">
      <c r="A286" s="7">
        <v>142</v>
      </c>
      <c r="B286" s="7" t="s">
        <v>40</v>
      </c>
      <c r="C286" s="7" t="s">
        <v>39</v>
      </c>
      <c r="D286" s="13">
        <v>36.74</v>
      </c>
      <c r="E286" s="13">
        <v>9.9600000000000009</v>
      </c>
      <c r="F286" s="13">
        <v>13.91</v>
      </c>
      <c r="G286" s="13">
        <v>0</v>
      </c>
      <c r="H286" s="13">
        <v>0</v>
      </c>
      <c r="I286" s="13">
        <v>13.27</v>
      </c>
      <c r="J286" s="13">
        <v>0.125</v>
      </c>
      <c r="K286" s="13">
        <v>1.7999999999999999E-2</v>
      </c>
      <c r="L286" s="13">
        <v>13.58</v>
      </c>
      <c r="M286" s="13">
        <v>0</v>
      </c>
      <c r="N286" s="13">
        <v>0.77600000000000002</v>
      </c>
      <c r="O286" s="13">
        <v>9.14</v>
      </c>
      <c r="P286" s="13">
        <v>97.519000000000005</v>
      </c>
    </row>
    <row r="287" spans="1:16" s="8" customFormat="1" ht="13.8" x14ac:dyDescent="0.3">
      <c r="A287" s="7">
        <v>143</v>
      </c>
      <c r="B287" s="7" t="s">
        <v>40</v>
      </c>
      <c r="C287" s="7" t="s">
        <v>39</v>
      </c>
      <c r="D287" s="13">
        <v>36.659999999999997</v>
      </c>
      <c r="E287" s="13">
        <v>9.9499999999999993</v>
      </c>
      <c r="F287" s="13">
        <v>14.19</v>
      </c>
      <c r="G287" s="13">
        <v>0.02</v>
      </c>
      <c r="H287" s="13">
        <v>7.8E-2</v>
      </c>
      <c r="I287" s="13">
        <v>12.04</v>
      </c>
      <c r="J287" s="13">
        <v>5.1999999999999998E-2</v>
      </c>
      <c r="K287" s="13">
        <v>8.1000000000000003E-2</v>
      </c>
      <c r="L287" s="13">
        <v>14.75</v>
      </c>
      <c r="M287" s="13">
        <v>1.7999999999999999E-2</v>
      </c>
      <c r="N287" s="13">
        <v>0.83399999999999996</v>
      </c>
      <c r="O287" s="13">
        <v>9.14</v>
      </c>
      <c r="P287" s="13">
        <v>97.811999999999998</v>
      </c>
    </row>
    <row r="288" spans="1:16" s="8" customFormat="1" ht="13.8" x14ac:dyDescent="0.3">
      <c r="A288" s="7">
        <v>144</v>
      </c>
      <c r="B288" s="7" t="s">
        <v>40</v>
      </c>
      <c r="C288" s="7" t="s">
        <v>39</v>
      </c>
      <c r="D288" s="13">
        <v>36.24</v>
      </c>
      <c r="E288" s="13">
        <v>10.17</v>
      </c>
      <c r="F288" s="13">
        <v>13.99</v>
      </c>
      <c r="G288" s="13">
        <v>0</v>
      </c>
      <c r="H288" s="13">
        <v>0</v>
      </c>
      <c r="I288" s="13">
        <v>13.69</v>
      </c>
      <c r="J288" s="13">
        <v>0.09</v>
      </c>
      <c r="K288" s="13">
        <v>0</v>
      </c>
      <c r="L288" s="13">
        <v>13.41</v>
      </c>
      <c r="M288" s="13">
        <v>5.0000000000000001E-3</v>
      </c>
      <c r="N288" s="13">
        <v>0.71499999999999997</v>
      </c>
      <c r="O288" s="13">
        <v>9.42</v>
      </c>
      <c r="P288" s="13">
        <v>97.73</v>
      </c>
    </row>
    <row r="289" spans="1:16" s="8" customFormat="1" ht="13.8" x14ac:dyDescent="0.3">
      <c r="A289" s="7">
        <v>145</v>
      </c>
      <c r="B289" s="7" t="s">
        <v>40</v>
      </c>
      <c r="C289" s="7" t="s">
        <v>39</v>
      </c>
      <c r="D289" s="13">
        <v>36.299999999999997</v>
      </c>
      <c r="E289" s="13">
        <v>9.26</v>
      </c>
      <c r="F289" s="13">
        <v>14.02</v>
      </c>
      <c r="G289" s="13">
        <v>3.0000000000000001E-3</v>
      </c>
      <c r="H289" s="13">
        <v>6.6000000000000003E-2</v>
      </c>
      <c r="I289" s="13">
        <v>13.91</v>
      </c>
      <c r="J289" s="13">
        <v>7.8E-2</v>
      </c>
      <c r="K289" s="13">
        <v>7.2999999999999995E-2</v>
      </c>
      <c r="L289" s="13">
        <v>13.31</v>
      </c>
      <c r="M289" s="13">
        <v>0</v>
      </c>
      <c r="N289" s="13">
        <v>0.64600000000000002</v>
      </c>
      <c r="O289" s="13">
        <v>9.25</v>
      </c>
      <c r="P289" s="13">
        <v>96.915000000000006</v>
      </c>
    </row>
    <row r="290" spans="1:16" s="8" customFormat="1" ht="13.8" x14ac:dyDescent="0.3">
      <c r="A290" s="7">
        <v>146</v>
      </c>
      <c r="B290" s="7" t="s">
        <v>40</v>
      </c>
      <c r="C290" s="7" t="s">
        <v>39</v>
      </c>
      <c r="D290" s="13">
        <v>36</v>
      </c>
      <c r="E290" s="13">
        <v>9.66</v>
      </c>
      <c r="F290" s="13">
        <v>14.08</v>
      </c>
      <c r="G290" s="13">
        <v>2.9000000000000001E-2</v>
      </c>
      <c r="H290" s="13">
        <v>1.4999999999999999E-2</v>
      </c>
      <c r="I290" s="13">
        <v>12.94</v>
      </c>
      <c r="J290" s="13">
        <v>6.5000000000000002E-2</v>
      </c>
      <c r="K290" s="13">
        <v>1.6E-2</v>
      </c>
      <c r="L290" s="13">
        <v>14.37</v>
      </c>
      <c r="M290" s="13">
        <v>5.8999999999999997E-2</v>
      </c>
      <c r="N290" s="13">
        <v>0.67800000000000005</v>
      </c>
      <c r="O290" s="13">
        <v>9.1</v>
      </c>
      <c r="P290" s="13">
        <v>97.012</v>
      </c>
    </row>
    <row r="291" spans="1:16" s="8" customFormat="1" ht="13.8" x14ac:dyDescent="0.3">
      <c r="A291" s="7"/>
      <c r="B291" s="7"/>
      <c r="C291" s="7"/>
    </row>
    <row r="292" spans="1:16" s="8" customFormat="1" ht="13.8" x14ac:dyDescent="0.3">
      <c r="A292" s="7">
        <v>185</v>
      </c>
      <c r="B292" s="7" t="s">
        <v>20</v>
      </c>
      <c r="C292" s="7" t="s">
        <v>39</v>
      </c>
      <c r="D292" s="13">
        <v>36.799999999999997</v>
      </c>
      <c r="E292" s="13">
        <v>9.61</v>
      </c>
      <c r="F292" s="13">
        <v>13.98</v>
      </c>
      <c r="G292" s="13">
        <v>2.1999999999999999E-2</v>
      </c>
      <c r="H292" s="13">
        <v>0</v>
      </c>
      <c r="I292" s="13">
        <v>13.06</v>
      </c>
      <c r="J292" s="13">
        <v>6.9000000000000006E-2</v>
      </c>
      <c r="K292" s="13">
        <v>5.5E-2</v>
      </c>
      <c r="L292" s="13">
        <v>13.72</v>
      </c>
      <c r="M292" s="13">
        <v>7.1999999999999995E-2</v>
      </c>
      <c r="N292" s="13">
        <v>0.64500000000000002</v>
      </c>
      <c r="O292" s="13">
        <v>9.1999999999999993</v>
      </c>
      <c r="P292" s="13">
        <v>97.233000000000004</v>
      </c>
    </row>
    <row r="293" spans="1:16" s="8" customFormat="1" ht="13.8" x14ac:dyDescent="0.3">
      <c r="A293" s="7">
        <v>186</v>
      </c>
      <c r="B293" s="7" t="s">
        <v>20</v>
      </c>
      <c r="C293" s="7" t="s">
        <v>39</v>
      </c>
      <c r="D293" s="13">
        <v>36.36</v>
      </c>
      <c r="E293" s="13">
        <v>10.02</v>
      </c>
      <c r="F293" s="13">
        <v>13.69</v>
      </c>
      <c r="G293" s="13">
        <v>0</v>
      </c>
      <c r="H293" s="13">
        <v>7.0999999999999994E-2</v>
      </c>
      <c r="I293" s="13">
        <v>12.86</v>
      </c>
      <c r="J293" s="13">
        <v>0</v>
      </c>
      <c r="K293" s="13">
        <v>2.9000000000000001E-2</v>
      </c>
      <c r="L293" s="13">
        <v>13.83</v>
      </c>
      <c r="M293" s="13">
        <v>0</v>
      </c>
      <c r="N293" s="13">
        <v>0.68700000000000006</v>
      </c>
      <c r="O293" s="13">
        <v>9.15</v>
      </c>
      <c r="P293" s="13">
        <v>96.697000000000003</v>
      </c>
    </row>
    <row r="294" spans="1:16" s="8" customFormat="1" ht="13.8" x14ac:dyDescent="0.3">
      <c r="A294" s="7">
        <v>187</v>
      </c>
      <c r="B294" s="7" t="s">
        <v>20</v>
      </c>
      <c r="C294" s="7" t="s">
        <v>39</v>
      </c>
      <c r="D294" s="13">
        <v>36.71</v>
      </c>
      <c r="E294" s="13">
        <v>9.64</v>
      </c>
      <c r="F294" s="13">
        <v>13.58</v>
      </c>
      <c r="G294" s="13">
        <v>0</v>
      </c>
      <c r="H294" s="13">
        <v>9.8000000000000004E-2</v>
      </c>
      <c r="I294" s="13">
        <v>13.58</v>
      </c>
      <c r="J294" s="13">
        <v>0.112</v>
      </c>
      <c r="K294" s="13">
        <v>4.3999999999999997E-2</v>
      </c>
      <c r="L294" s="13">
        <v>13.74</v>
      </c>
      <c r="M294" s="13">
        <v>0</v>
      </c>
      <c r="N294" s="13">
        <v>0.70699999999999996</v>
      </c>
      <c r="O294" s="13">
        <v>9.11</v>
      </c>
      <c r="P294" s="13">
        <v>97.320999999999998</v>
      </c>
    </row>
    <row r="295" spans="1:16" s="8" customFormat="1" ht="13.8" x14ac:dyDescent="0.3">
      <c r="A295" s="7">
        <v>188</v>
      </c>
      <c r="B295" s="7" t="s">
        <v>20</v>
      </c>
      <c r="C295" s="7" t="s">
        <v>39</v>
      </c>
      <c r="D295" s="13">
        <v>36.86</v>
      </c>
      <c r="E295" s="13">
        <v>9.57</v>
      </c>
      <c r="F295" s="13">
        <v>13.82</v>
      </c>
      <c r="G295" s="13">
        <v>1.2999999999999999E-2</v>
      </c>
      <c r="H295" s="13">
        <v>1.6E-2</v>
      </c>
      <c r="I295" s="13">
        <v>13.29</v>
      </c>
      <c r="J295" s="13">
        <v>0</v>
      </c>
      <c r="K295" s="13">
        <v>0</v>
      </c>
      <c r="L295" s="13">
        <v>13.68</v>
      </c>
      <c r="M295" s="13">
        <v>6.0000000000000001E-3</v>
      </c>
      <c r="N295" s="13">
        <v>0.623</v>
      </c>
      <c r="O295" s="13">
        <v>9.2200000000000006</v>
      </c>
      <c r="P295" s="13">
        <v>97.097999999999999</v>
      </c>
    </row>
    <row r="296" spans="1:16" s="8" customFormat="1" ht="13.8" x14ac:dyDescent="0.3">
      <c r="A296" s="7">
        <v>189</v>
      </c>
      <c r="B296" s="7" t="s">
        <v>20</v>
      </c>
      <c r="C296" s="7" t="s">
        <v>39</v>
      </c>
      <c r="D296" s="13">
        <v>36.69</v>
      </c>
      <c r="E296" s="13">
        <v>10.24</v>
      </c>
      <c r="F296" s="13">
        <v>13.91</v>
      </c>
      <c r="G296" s="13">
        <v>0</v>
      </c>
      <c r="H296" s="13">
        <v>0</v>
      </c>
      <c r="I296" s="13">
        <v>13.34</v>
      </c>
      <c r="J296" s="13">
        <v>5.6000000000000001E-2</v>
      </c>
      <c r="K296" s="13">
        <v>0</v>
      </c>
      <c r="L296" s="13">
        <v>14.09</v>
      </c>
      <c r="M296" s="13">
        <v>0</v>
      </c>
      <c r="N296" s="13">
        <v>0.65900000000000003</v>
      </c>
      <c r="O296" s="13">
        <v>9.17</v>
      </c>
      <c r="P296" s="13">
        <v>98.155000000000001</v>
      </c>
    </row>
    <row r="297" spans="1:16" s="8" customFormat="1" ht="13.8" x14ac:dyDescent="0.3">
      <c r="A297" s="7">
        <v>190</v>
      </c>
      <c r="B297" s="7" t="s">
        <v>20</v>
      </c>
      <c r="C297" s="7" t="s">
        <v>39</v>
      </c>
      <c r="D297" s="13">
        <v>36.29</v>
      </c>
      <c r="E297" s="13">
        <v>10.37</v>
      </c>
      <c r="F297" s="13">
        <v>14.13</v>
      </c>
      <c r="G297" s="13">
        <v>3.9E-2</v>
      </c>
      <c r="H297" s="13">
        <v>2E-3</v>
      </c>
      <c r="I297" s="13">
        <v>13.07</v>
      </c>
      <c r="J297" s="13">
        <v>0.06</v>
      </c>
      <c r="K297" s="13">
        <v>0</v>
      </c>
      <c r="L297" s="13">
        <v>13.57</v>
      </c>
      <c r="M297" s="13">
        <v>1.4999999999999999E-2</v>
      </c>
      <c r="N297" s="13">
        <v>0.84399999999999997</v>
      </c>
      <c r="O297" s="13">
        <v>9.15</v>
      </c>
      <c r="P297" s="13">
        <v>97.54</v>
      </c>
    </row>
    <row r="298" spans="1:16" s="8" customFormat="1" ht="13.8" x14ac:dyDescent="0.3">
      <c r="A298" s="7">
        <v>191</v>
      </c>
      <c r="B298" s="7" t="s">
        <v>20</v>
      </c>
      <c r="C298" s="7" t="s">
        <v>39</v>
      </c>
      <c r="D298" s="13">
        <v>36.78</v>
      </c>
      <c r="E298" s="13">
        <v>10.34</v>
      </c>
      <c r="F298" s="13">
        <v>13.84</v>
      </c>
      <c r="G298" s="13">
        <v>0</v>
      </c>
      <c r="H298" s="13">
        <v>0</v>
      </c>
      <c r="I298" s="13">
        <v>12.86</v>
      </c>
      <c r="J298" s="13">
        <v>4.2999999999999997E-2</v>
      </c>
      <c r="K298" s="13">
        <v>0</v>
      </c>
      <c r="L298" s="13">
        <v>13.8</v>
      </c>
      <c r="M298" s="13">
        <v>0</v>
      </c>
      <c r="N298" s="13">
        <v>0.85099999999999998</v>
      </c>
      <c r="O298" s="13">
        <v>9.1999999999999993</v>
      </c>
      <c r="P298" s="13">
        <v>97.713999999999999</v>
      </c>
    </row>
    <row r="299" spans="1:16" s="8" customFormat="1" ht="13.8" x14ac:dyDescent="0.3"/>
    <row r="300" spans="1:16" s="8" customFormat="1" ht="13.8" x14ac:dyDescent="0.3"/>
    <row r="301" spans="1:16" s="8" customFormat="1" x14ac:dyDescent="0.3">
      <c r="A301" s="24" t="s">
        <v>97</v>
      </c>
    </row>
    <row r="302" spans="1:16" s="8" customFormat="1" ht="13.8" x14ac:dyDescent="0.3">
      <c r="A302" s="5" t="s">
        <v>41</v>
      </c>
    </row>
    <row r="303" spans="1:16" s="8" customFormat="1" ht="13.8" x14ac:dyDescent="0.3">
      <c r="A303" s="5" t="s">
        <v>98</v>
      </c>
    </row>
    <row r="304" spans="1:16" s="8" customFormat="1" ht="13.8" x14ac:dyDescent="0.3">
      <c r="A304" s="5"/>
    </row>
    <row r="305" spans="1:25" s="8" customFormat="1" ht="13.8" x14ac:dyDescent="0.3">
      <c r="A305" s="8" t="s">
        <v>43</v>
      </c>
      <c r="D305" s="8" t="s">
        <v>96</v>
      </c>
      <c r="L305" s="8" t="s">
        <v>42</v>
      </c>
      <c r="T305" s="7" t="s">
        <v>44</v>
      </c>
    </row>
    <row r="306" spans="1:25" s="8" customFormat="1" ht="13.8" x14ac:dyDescent="0.3">
      <c r="A306" s="19" t="s">
        <v>22</v>
      </c>
      <c r="B306" s="19" t="s">
        <v>1</v>
      </c>
      <c r="C306" s="19"/>
      <c r="D306" s="19" t="s">
        <v>45</v>
      </c>
      <c r="E306" s="19" t="s">
        <v>46</v>
      </c>
      <c r="F306" s="19" t="s">
        <v>47</v>
      </c>
      <c r="G306" s="19" t="s">
        <v>48</v>
      </c>
      <c r="H306" s="19" t="s">
        <v>49</v>
      </c>
      <c r="I306" s="19" t="s">
        <v>50</v>
      </c>
      <c r="J306" s="19" t="s">
        <v>15</v>
      </c>
      <c r="K306" s="20"/>
      <c r="L306" s="20" t="s">
        <v>51</v>
      </c>
      <c r="M306" s="20" t="s">
        <v>52</v>
      </c>
      <c r="N306" s="20" t="s">
        <v>53</v>
      </c>
      <c r="O306" s="20" t="s">
        <v>54</v>
      </c>
      <c r="P306" s="20" t="s">
        <v>55</v>
      </c>
      <c r="Q306" s="20" t="s">
        <v>56</v>
      </c>
      <c r="R306" s="19" t="s">
        <v>57</v>
      </c>
      <c r="S306" s="19" t="s">
        <v>58</v>
      </c>
      <c r="T306" s="19" t="s">
        <v>44</v>
      </c>
      <c r="U306" s="19" t="s">
        <v>59</v>
      </c>
      <c r="V306" s="19" t="s">
        <v>60</v>
      </c>
      <c r="W306" s="19" t="s">
        <v>61</v>
      </c>
      <c r="X306" s="19" t="s">
        <v>62</v>
      </c>
      <c r="Y306" s="19" t="s">
        <v>63</v>
      </c>
    </row>
    <row r="307" spans="1:25" s="8" customFormat="1" ht="16.2" customHeight="1" x14ac:dyDescent="0.3">
      <c r="A307" s="7"/>
      <c r="B307" s="7"/>
      <c r="C307" s="7"/>
      <c r="D307" s="15"/>
      <c r="E307" s="15"/>
      <c r="F307" s="15"/>
      <c r="G307" s="15"/>
      <c r="H307" s="15"/>
      <c r="I307" s="15"/>
      <c r="J307" s="15"/>
      <c r="L307" s="15"/>
      <c r="M307" s="15"/>
      <c r="N307" s="15"/>
      <c r="O307" s="15"/>
      <c r="P307" s="15"/>
      <c r="Q307" s="15"/>
    </row>
    <row r="308" spans="1:25" s="8" customFormat="1" ht="13.8" x14ac:dyDescent="0.3">
      <c r="A308" s="7">
        <v>17</v>
      </c>
      <c r="B308" s="7" t="s">
        <v>64</v>
      </c>
      <c r="C308" s="8" t="s">
        <v>65</v>
      </c>
      <c r="D308" s="15">
        <v>2.1999999999999999E-2</v>
      </c>
      <c r="E308" s="15">
        <v>31.268999999999998</v>
      </c>
      <c r="F308" s="15">
        <v>8.9999999999999993E-3</v>
      </c>
      <c r="G308" s="15">
        <v>17.849</v>
      </c>
      <c r="H308" s="15">
        <v>7.8719999999999999</v>
      </c>
      <c r="I308" s="15">
        <v>39.679000000000002</v>
      </c>
      <c r="J308" s="15">
        <v>96.7</v>
      </c>
      <c r="L308" s="15">
        <v>1.9E-2</v>
      </c>
      <c r="M308" s="15">
        <v>46.381999999999998</v>
      </c>
      <c r="N308" s="15">
        <v>7.0000000000000001E-3</v>
      </c>
      <c r="O308" s="15">
        <v>15.196999999999999</v>
      </c>
      <c r="P308" s="15">
        <v>6.3760000000000003</v>
      </c>
      <c r="Q308" s="15">
        <v>32.020000000000003</v>
      </c>
      <c r="R308" s="15">
        <f>SUM(L308:Q308)</f>
        <v>100.001</v>
      </c>
      <c r="S308" s="15">
        <f>M308</f>
        <v>46.381999999999998</v>
      </c>
      <c r="T308" s="15">
        <f>L308+SUM(N308:Q308)</f>
        <v>53.619</v>
      </c>
      <c r="U308" s="14">
        <f>(T308*8)/S308</f>
        <v>9.24824285283084</v>
      </c>
      <c r="V308" s="15">
        <f>SUM(O308:Q308)</f>
        <v>53.593000000000004</v>
      </c>
      <c r="W308" s="17">
        <f>O308/0.5359</f>
        <v>28.357902593767491</v>
      </c>
      <c r="X308" s="17">
        <f>P308/0.5359</f>
        <v>11.89774211606643</v>
      </c>
      <c r="Y308" s="17">
        <f>Q308/0.5359</f>
        <v>59.749953349505503</v>
      </c>
    </row>
    <row r="309" spans="1:25" s="8" customFormat="1" ht="13.8" x14ac:dyDescent="0.3">
      <c r="A309" s="7">
        <v>19</v>
      </c>
      <c r="B309" s="7" t="s">
        <v>64</v>
      </c>
      <c r="C309" s="8" t="s">
        <v>65</v>
      </c>
      <c r="D309" s="15">
        <v>5.6000000000000001E-2</v>
      </c>
      <c r="E309" s="15">
        <v>30.417999999999999</v>
      </c>
      <c r="F309" s="15">
        <v>2.024</v>
      </c>
      <c r="G309" s="15">
        <v>28.783000000000001</v>
      </c>
      <c r="H309" s="15">
        <v>17.986999999999998</v>
      </c>
      <c r="I309" s="15">
        <v>13.11</v>
      </c>
      <c r="J309" s="15">
        <v>92.378</v>
      </c>
      <c r="L309" s="15">
        <v>0.05</v>
      </c>
      <c r="M309" s="15">
        <v>46.834000000000003</v>
      </c>
      <c r="N309" s="15">
        <v>1.5720000000000001</v>
      </c>
      <c r="O309" s="15">
        <v>25.439</v>
      </c>
      <c r="P309" s="15">
        <v>15.122999999999999</v>
      </c>
      <c r="Q309" s="15">
        <v>10.981</v>
      </c>
      <c r="R309" s="15">
        <f t="shared" ref="R309:R335" si="16">SUM(L309:Q309)</f>
        <v>99.999000000000009</v>
      </c>
      <c r="S309" s="15">
        <f t="shared" ref="S309:S335" si="17">M309</f>
        <v>46.834000000000003</v>
      </c>
      <c r="T309" s="15">
        <f t="shared" ref="T309:T335" si="18">L309+SUM(N309:Q309)</f>
        <v>53.164999999999999</v>
      </c>
      <c r="U309" s="14">
        <f t="shared" ref="U309:U335" si="19">(T309*8)/S309</f>
        <v>9.0814365631805938</v>
      </c>
      <c r="V309" s="15">
        <f t="shared" ref="V309:V333" si="20">SUM(O309:Q309)</f>
        <v>51.542999999999999</v>
      </c>
      <c r="W309" s="17">
        <f>O309/0.5154</f>
        <v>49.357780364765233</v>
      </c>
      <c r="X309" s="17">
        <f>P309/0.5154</f>
        <v>29.342258440046567</v>
      </c>
      <c r="Y309" s="17">
        <f>Q309/0.5154</f>
        <v>21.305781916957702</v>
      </c>
    </row>
    <row r="310" spans="1:25" s="8" customFormat="1" ht="13.8" x14ac:dyDescent="0.3">
      <c r="A310" s="7">
        <v>16</v>
      </c>
      <c r="B310" s="7" t="s">
        <v>64</v>
      </c>
      <c r="C310" s="8" t="s">
        <v>102</v>
      </c>
      <c r="D310" s="15">
        <v>1.7000000000000001E-2</v>
      </c>
      <c r="E310" s="15">
        <v>36.174999999999997</v>
      </c>
      <c r="F310" s="15">
        <v>1.4E-2</v>
      </c>
      <c r="G310" s="15">
        <v>61.670999999999999</v>
      </c>
      <c r="H310" s="15">
        <v>0.02</v>
      </c>
      <c r="I310" s="15">
        <v>1.4E-2</v>
      </c>
      <c r="J310" s="15">
        <v>97.911000000000001</v>
      </c>
      <c r="L310" s="15">
        <v>1.4E-2</v>
      </c>
      <c r="M310" s="15">
        <v>50.515000000000001</v>
      </c>
      <c r="N310" s="15">
        <v>0.01</v>
      </c>
      <c r="O310" s="15">
        <v>49.435000000000002</v>
      </c>
      <c r="P310" s="15">
        <v>1.6E-2</v>
      </c>
      <c r="Q310" s="15">
        <v>1.0999999999999999E-2</v>
      </c>
      <c r="R310" s="15">
        <f t="shared" si="16"/>
        <v>100.001</v>
      </c>
      <c r="S310" s="15">
        <f t="shared" si="17"/>
        <v>50.515000000000001</v>
      </c>
      <c r="T310" s="15">
        <f t="shared" si="18"/>
        <v>49.486000000000004</v>
      </c>
      <c r="U310" s="14">
        <f t="shared" si="19"/>
        <v>7.8370385034148278</v>
      </c>
      <c r="V310" s="15"/>
      <c r="W310" s="17"/>
      <c r="X310" s="17"/>
      <c r="Y310" s="17"/>
    </row>
    <row r="311" spans="1:25" s="8" customFormat="1" ht="13.8" x14ac:dyDescent="0.3">
      <c r="A311" s="7">
        <v>13</v>
      </c>
      <c r="B311" s="7" t="s">
        <v>64</v>
      </c>
      <c r="C311" s="8" t="s">
        <v>102</v>
      </c>
      <c r="D311" s="15">
        <v>0</v>
      </c>
      <c r="E311" s="15">
        <v>36.292000000000002</v>
      </c>
      <c r="F311" s="15">
        <v>4.0000000000000001E-3</v>
      </c>
      <c r="G311" s="15">
        <v>62.710999999999999</v>
      </c>
      <c r="H311" s="15">
        <v>5.0000000000000001E-3</v>
      </c>
      <c r="I311" s="15">
        <v>2E-3</v>
      </c>
      <c r="J311" s="15">
        <v>99.013999999999996</v>
      </c>
      <c r="L311" s="15">
        <v>0</v>
      </c>
      <c r="M311" s="15">
        <v>50.198999999999998</v>
      </c>
      <c r="N311" s="15">
        <v>3.0000000000000001E-3</v>
      </c>
      <c r="O311" s="15">
        <v>49.792999999999999</v>
      </c>
      <c r="P311" s="15">
        <v>4.0000000000000001E-3</v>
      </c>
      <c r="Q311" s="15">
        <v>1E-3</v>
      </c>
      <c r="R311" s="15">
        <f t="shared" si="16"/>
        <v>100.00000000000001</v>
      </c>
      <c r="S311" s="15">
        <f t="shared" si="17"/>
        <v>50.198999999999998</v>
      </c>
      <c r="T311" s="15">
        <f t="shared" si="18"/>
        <v>49.800999999999995</v>
      </c>
      <c r="U311" s="14">
        <f t="shared" si="19"/>
        <v>7.9365724416821051</v>
      </c>
      <c r="V311" s="15"/>
      <c r="W311" s="17"/>
      <c r="X311" s="17"/>
      <c r="Y311" s="17"/>
    </row>
    <row r="312" spans="1:25" s="8" customFormat="1" ht="13.8" x14ac:dyDescent="0.3">
      <c r="A312" s="7">
        <v>14</v>
      </c>
      <c r="B312" s="7" t="s">
        <v>64</v>
      </c>
      <c r="C312" s="8" t="s">
        <v>102</v>
      </c>
      <c r="D312" s="15">
        <v>2.5000000000000001E-2</v>
      </c>
      <c r="E312" s="15">
        <v>36.387999999999998</v>
      </c>
      <c r="F312" s="15">
        <v>8.9999999999999993E-3</v>
      </c>
      <c r="G312" s="15">
        <v>61.765000000000001</v>
      </c>
      <c r="H312" s="15">
        <v>0</v>
      </c>
      <c r="I312" s="15">
        <v>0</v>
      </c>
      <c r="J312" s="15">
        <v>98.186999999999998</v>
      </c>
      <c r="L312" s="15">
        <v>0.02</v>
      </c>
      <c r="M312" s="15">
        <v>50.634999999999998</v>
      </c>
      <c r="N312" s="15">
        <v>7.0000000000000001E-3</v>
      </c>
      <c r="O312" s="15">
        <v>49.338000000000001</v>
      </c>
      <c r="P312" s="15">
        <v>0</v>
      </c>
      <c r="Q312" s="15">
        <v>0</v>
      </c>
      <c r="R312" s="15">
        <f t="shared" si="16"/>
        <v>100</v>
      </c>
      <c r="S312" s="15">
        <f t="shared" si="17"/>
        <v>50.634999999999998</v>
      </c>
      <c r="T312" s="15">
        <f t="shared" si="18"/>
        <v>49.365000000000002</v>
      </c>
      <c r="U312" s="14">
        <f t="shared" si="19"/>
        <v>7.7993482768835793</v>
      </c>
      <c r="V312" s="15"/>
      <c r="W312" s="17"/>
      <c r="X312" s="17"/>
      <c r="Y312" s="17"/>
    </row>
    <row r="313" spans="1:25" s="8" customFormat="1" ht="13.8" x14ac:dyDescent="0.3">
      <c r="A313" s="7">
        <v>15</v>
      </c>
      <c r="B313" s="7" t="s">
        <v>64</v>
      </c>
      <c r="C313" s="8" t="s">
        <v>102</v>
      </c>
      <c r="D313" s="15">
        <v>1.4E-2</v>
      </c>
      <c r="E313" s="15">
        <v>36.283999999999999</v>
      </c>
      <c r="F313" s="15">
        <v>7.0000000000000001E-3</v>
      </c>
      <c r="G313" s="15">
        <v>62.253999999999998</v>
      </c>
      <c r="H313" s="15">
        <v>8.9999999999999993E-3</v>
      </c>
      <c r="I313" s="15">
        <v>0</v>
      </c>
      <c r="J313" s="15">
        <v>98.567999999999998</v>
      </c>
      <c r="L313" s="15">
        <v>1.0999999999999999E-2</v>
      </c>
      <c r="M313" s="15">
        <v>50.369</v>
      </c>
      <c r="N313" s="15">
        <v>5.0000000000000001E-3</v>
      </c>
      <c r="O313" s="15">
        <v>49.607999999999997</v>
      </c>
      <c r="P313" s="15">
        <v>7.0000000000000001E-3</v>
      </c>
      <c r="Q313" s="15">
        <v>0</v>
      </c>
      <c r="R313" s="15">
        <f t="shared" si="16"/>
        <v>100</v>
      </c>
      <c r="S313" s="15">
        <f t="shared" si="17"/>
        <v>50.369</v>
      </c>
      <c r="T313" s="15">
        <f t="shared" si="18"/>
        <v>49.631</v>
      </c>
      <c r="U313" s="14">
        <f t="shared" si="19"/>
        <v>7.8827850463578786</v>
      </c>
      <c r="V313" s="15"/>
      <c r="W313" s="17"/>
      <c r="X313" s="17"/>
      <c r="Y313" s="17"/>
    </row>
    <row r="314" spans="1:25" s="8" customFormat="1" ht="13.8" x14ac:dyDescent="0.3">
      <c r="A314" s="7"/>
      <c r="B314" s="7"/>
      <c r="D314" s="15"/>
      <c r="E314" s="15"/>
      <c r="F314" s="15"/>
      <c r="G314" s="15"/>
      <c r="H314" s="15"/>
      <c r="I314" s="15"/>
      <c r="J314" s="15"/>
      <c r="L314" s="15"/>
      <c r="M314" s="15"/>
      <c r="N314" s="15"/>
      <c r="O314" s="15"/>
      <c r="P314" s="15"/>
      <c r="Q314" s="15"/>
      <c r="R314" s="15"/>
      <c r="S314" s="15"/>
      <c r="T314" s="15"/>
      <c r="U314" s="14"/>
      <c r="V314" s="15"/>
      <c r="W314" s="17"/>
      <c r="X314" s="17"/>
      <c r="Y314" s="17"/>
    </row>
    <row r="315" spans="1:25" s="8" customFormat="1" ht="13.8" x14ac:dyDescent="0.3">
      <c r="A315" s="7">
        <v>22</v>
      </c>
      <c r="B315" s="7" t="s">
        <v>66</v>
      </c>
      <c r="C315" s="8" t="s">
        <v>65</v>
      </c>
      <c r="D315" s="15">
        <v>0</v>
      </c>
      <c r="E315" s="15">
        <v>33.259</v>
      </c>
      <c r="F315" s="15">
        <v>8.9999999999999993E-3</v>
      </c>
      <c r="G315" s="15">
        <v>28.920999999999999</v>
      </c>
      <c r="H315" s="15">
        <v>18.818999999999999</v>
      </c>
      <c r="I315" s="15">
        <v>19.190999999999999</v>
      </c>
      <c r="J315" s="15">
        <v>100.199</v>
      </c>
      <c r="L315" s="15">
        <v>0</v>
      </c>
      <c r="M315" s="15">
        <v>47.121000000000002</v>
      </c>
      <c r="N315" s="15">
        <v>6.0000000000000001E-3</v>
      </c>
      <c r="O315" s="15">
        <v>23.521000000000001</v>
      </c>
      <c r="P315" s="15">
        <v>14.56</v>
      </c>
      <c r="Q315" s="15">
        <v>14.792</v>
      </c>
      <c r="R315" s="15">
        <f t="shared" si="16"/>
        <v>100</v>
      </c>
      <c r="S315" s="15">
        <f t="shared" si="17"/>
        <v>47.121000000000002</v>
      </c>
      <c r="T315" s="15">
        <f t="shared" si="18"/>
        <v>52.879000000000005</v>
      </c>
      <c r="U315" s="14">
        <f t="shared" si="19"/>
        <v>8.9775683877676631</v>
      </c>
      <c r="V315" s="15">
        <f t="shared" si="20"/>
        <v>52.873000000000005</v>
      </c>
      <c r="W315" s="17">
        <f>O315/0.5287</f>
        <v>44.488367694344625</v>
      </c>
      <c r="X315" s="17">
        <f>P315/0.5287</f>
        <v>27.539247210138079</v>
      </c>
      <c r="Y315" s="17">
        <f>Q315/0.5287</f>
        <v>27.978059390958958</v>
      </c>
    </row>
    <row r="316" spans="1:25" s="8" customFormat="1" ht="13.8" x14ac:dyDescent="0.3">
      <c r="A316" s="7">
        <v>21</v>
      </c>
      <c r="B316" s="7" t="s">
        <v>66</v>
      </c>
      <c r="C316" s="8" t="s">
        <v>65</v>
      </c>
      <c r="D316" s="15">
        <v>2.9000000000000001E-2</v>
      </c>
      <c r="E316" s="15">
        <v>33.631999999999998</v>
      </c>
      <c r="F316" s="15">
        <v>0</v>
      </c>
      <c r="G316" s="15">
        <v>29.169</v>
      </c>
      <c r="H316" s="15">
        <v>18.777000000000001</v>
      </c>
      <c r="I316" s="15">
        <v>19.04</v>
      </c>
      <c r="J316" s="15">
        <v>100.64700000000001</v>
      </c>
      <c r="L316" s="15">
        <v>2.4E-2</v>
      </c>
      <c r="M316" s="15">
        <v>47.366</v>
      </c>
      <c r="N316" s="15">
        <v>0</v>
      </c>
      <c r="O316" s="15">
        <v>23.581</v>
      </c>
      <c r="P316" s="15">
        <v>14.441000000000001</v>
      </c>
      <c r="Q316" s="15">
        <v>14.587999999999999</v>
      </c>
      <c r="R316" s="15">
        <f t="shared" si="16"/>
        <v>100</v>
      </c>
      <c r="S316" s="15">
        <f t="shared" si="17"/>
        <v>47.366</v>
      </c>
      <c r="T316" s="15">
        <f t="shared" si="18"/>
        <v>52.634</v>
      </c>
      <c r="U316" s="14">
        <f t="shared" si="19"/>
        <v>8.8897521428873034</v>
      </c>
      <c r="V316" s="15">
        <f t="shared" si="20"/>
        <v>52.61</v>
      </c>
      <c r="W316" s="17">
        <f>O316/0.5261</f>
        <v>44.822277133624787</v>
      </c>
      <c r="X316" s="17">
        <f>P316/0.5261</f>
        <v>27.449154153202812</v>
      </c>
      <c r="Y316" s="17">
        <f>Q316/0.5261</f>
        <v>27.728568713172397</v>
      </c>
    </row>
    <row r="317" spans="1:25" s="8" customFormat="1" ht="13.8" x14ac:dyDescent="0.3">
      <c r="A317" s="7">
        <v>25</v>
      </c>
      <c r="B317" s="7" t="s">
        <v>66</v>
      </c>
      <c r="C317" s="8" t="s">
        <v>65</v>
      </c>
      <c r="D317" s="15">
        <v>0</v>
      </c>
      <c r="E317" s="15">
        <v>33.381</v>
      </c>
      <c r="F317" s="15">
        <v>8.9999999999999993E-3</v>
      </c>
      <c r="G317" s="15">
        <v>31.03</v>
      </c>
      <c r="H317" s="15">
        <v>22.08</v>
      </c>
      <c r="I317" s="15">
        <v>13.813000000000001</v>
      </c>
      <c r="J317" s="15">
        <v>100.313</v>
      </c>
      <c r="L317" s="15">
        <v>0</v>
      </c>
      <c r="M317" s="15">
        <v>47.167999999999999</v>
      </c>
      <c r="N317" s="15">
        <v>7.0000000000000001E-3</v>
      </c>
      <c r="O317" s="15">
        <v>25.169</v>
      </c>
      <c r="P317" s="15">
        <v>17.036999999999999</v>
      </c>
      <c r="Q317" s="15">
        <v>10.618</v>
      </c>
      <c r="R317" s="15">
        <f t="shared" si="16"/>
        <v>99.998999999999995</v>
      </c>
      <c r="S317" s="15">
        <f t="shared" si="17"/>
        <v>47.167999999999999</v>
      </c>
      <c r="T317" s="15">
        <f t="shared" si="18"/>
        <v>52.831000000000003</v>
      </c>
      <c r="U317" s="14">
        <f t="shared" si="19"/>
        <v>8.9604816824966083</v>
      </c>
      <c r="V317" s="15">
        <f t="shared" si="20"/>
        <v>52.824000000000005</v>
      </c>
      <c r="W317" s="17">
        <f>O317/0.5282</f>
        <v>47.650511170011363</v>
      </c>
      <c r="X317" s="17">
        <f>P317/0.5282</f>
        <v>32.254827716773946</v>
      </c>
      <c r="Y317" s="17">
        <f>Q317/0.5282</f>
        <v>20.102234002271867</v>
      </c>
    </row>
    <row r="318" spans="1:25" s="8" customFormat="1" ht="13.8" x14ac:dyDescent="0.3">
      <c r="A318" s="7">
        <v>27</v>
      </c>
      <c r="B318" s="7" t="s">
        <v>66</v>
      </c>
      <c r="C318" s="8" t="s">
        <v>65</v>
      </c>
      <c r="D318" s="15">
        <v>0</v>
      </c>
      <c r="E318" s="15">
        <v>33.448999999999998</v>
      </c>
      <c r="F318" s="15">
        <v>0.01</v>
      </c>
      <c r="G318" s="15">
        <v>31.954000000000001</v>
      </c>
      <c r="H318" s="15">
        <v>22.734999999999999</v>
      </c>
      <c r="I318" s="15">
        <v>12.587999999999999</v>
      </c>
      <c r="J318" s="15">
        <v>100.736</v>
      </c>
      <c r="L318" s="15">
        <v>0</v>
      </c>
      <c r="M318" s="15">
        <v>47.070999999999998</v>
      </c>
      <c r="N318" s="15">
        <v>7.0000000000000001E-3</v>
      </c>
      <c r="O318" s="15">
        <v>25.812999999999999</v>
      </c>
      <c r="P318" s="15">
        <v>17.471</v>
      </c>
      <c r="Q318" s="15">
        <v>9.6379999999999999</v>
      </c>
      <c r="R318" s="15">
        <f t="shared" si="16"/>
        <v>100</v>
      </c>
      <c r="S318" s="15">
        <f t="shared" si="17"/>
        <v>47.070999999999998</v>
      </c>
      <c r="T318" s="15">
        <f t="shared" si="18"/>
        <v>52.928999999999995</v>
      </c>
      <c r="U318" s="14">
        <f t="shared" si="19"/>
        <v>8.9956023878821352</v>
      </c>
      <c r="V318" s="15">
        <f t="shared" si="20"/>
        <v>52.921999999999997</v>
      </c>
      <c r="W318" s="17">
        <f>O318/0.5292</f>
        <v>48.777399848828416</v>
      </c>
      <c r="X318" s="17">
        <f>P318/0.5292</f>
        <v>33.01398337112623</v>
      </c>
      <c r="Y318" s="17">
        <f>Q318/0.5292</f>
        <v>18.212396069538926</v>
      </c>
    </row>
    <row r="319" spans="1:25" s="8" customFormat="1" ht="13.8" x14ac:dyDescent="0.3">
      <c r="A319" s="7">
        <v>23</v>
      </c>
      <c r="B319" s="7" t="s">
        <v>66</v>
      </c>
      <c r="C319" s="8" t="s">
        <v>102</v>
      </c>
      <c r="D319" s="15">
        <v>1.2E-2</v>
      </c>
      <c r="E319" s="15">
        <v>37.326999999999998</v>
      </c>
      <c r="F319" s="15">
        <v>0</v>
      </c>
      <c r="G319" s="15">
        <v>62.856000000000002</v>
      </c>
      <c r="H319" s="15">
        <v>2.1999999999999999E-2</v>
      </c>
      <c r="I319" s="15">
        <v>0</v>
      </c>
      <c r="J319" s="15">
        <v>100.217</v>
      </c>
      <c r="L319" s="15">
        <v>0.01</v>
      </c>
      <c r="M319" s="15">
        <v>50.835000000000001</v>
      </c>
      <c r="N319" s="15">
        <v>0</v>
      </c>
      <c r="O319" s="15">
        <v>49.139000000000003</v>
      </c>
      <c r="P319" s="15">
        <v>1.7000000000000001E-2</v>
      </c>
      <c r="Q319" s="15">
        <v>0</v>
      </c>
      <c r="R319" s="15">
        <f t="shared" si="16"/>
        <v>100.001</v>
      </c>
      <c r="S319" s="15">
        <f t="shared" si="17"/>
        <v>50.835000000000001</v>
      </c>
      <c r="T319" s="15">
        <f t="shared" si="18"/>
        <v>49.166000000000004</v>
      </c>
      <c r="U319" s="14">
        <f t="shared" si="19"/>
        <v>7.7373463165142136</v>
      </c>
      <c r="V319" s="15"/>
      <c r="W319" s="17"/>
      <c r="X319" s="17"/>
      <c r="Y319" s="17"/>
    </row>
    <row r="320" spans="1:25" s="8" customFormat="1" ht="13.8" x14ac:dyDescent="0.3">
      <c r="A320" s="7">
        <v>24</v>
      </c>
      <c r="B320" s="7" t="s">
        <v>66</v>
      </c>
      <c r="C320" s="8" t="s">
        <v>102</v>
      </c>
      <c r="D320" s="15">
        <v>0</v>
      </c>
      <c r="E320" s="15">
        <v>37.143999999999998</v>
      </c>
      <c r="F320" s="15">
        <v>0</v>
      </c>
      <c r="G320" s="15">
        <v>63.484999999999999</v>
      </c>
      <c r="H320" s="15">
        <v>0</v>
      </c>
      <c r="I320" s="15">
        <v>0</v>
      </c>
      <c r="J320" s="15">
        <v>100.629</v>
      </c>
      <c r="L320" s="15">
        <v>0</v>
      </c>
      <c r="M320" s="15">
        <v>50.475999999999999</v>
      </c>
      <c r="N320" s="15">
        <v>0</v>
      </c>
      <c r="O320" s="15">
        <v>49.524000000000001</v>
      </c>
      <c r="P320" s="15">
        <v>0</v>
      </c>
      <c r="Q320" s="15">
        <v>0</v>
      </c>
      <c r="R320" s="15">
        <f t="shared" si="16"/>
        <v>100</v>
      </c>
      <c r="S320" s="15">
        <f t="shared" si="17"/>
        <v>50.475999999999999</v>
      </c>
      <c r="T320" s="15">
        <f t="shared" si="18"/>
        <v>49.524000000000001</v>
      </c>
      <c r="U320" s="14">
        <f t="shared" si="19"/>
        <v>7.8491164117600443</v>
      </c>
      <c r="V320" s="15"/>
      <c r="W320" s="17"/>
      <c r="X320" s="17"/>
      <c r="Y320" s="17"/>
    </row>
    <row r="321" spans="1:25" s="8" customFormat="1" ht="13.8" x14ac:dyDescent="0.3">
      <c r="A321" s="7"/>
      <c r="B321" s="7"/>
      <c r="D321" s="15"/>
      <c r="E321" s="15"/>
      <c r="F321" s="15"/>
      <c r="G321" s="15"/>
      <c r="H321" s="15"/>
      <c r="I321" s="15"/>
      <c r="J321" s="15"/>
      <c r="L321" s="15"/>
      <c r="M321" s="15"/>
      <c r="N321" s="15"/>
      <c r="O321" s="15"/>
      <c r="P321" s="15"/>
      <c r="Q321" s="15"/>
      <c r="R321" s="15"/>
      <c r="S321" s="15"/>
      <c r="T321" s="15"/>
      <c r="U321" s="14"/>
      <c r="V321" s="15"/>
      <c r="W321" s="17"/>
      <c r="X321" s="17"/>
      <c r="Y321" s="17"/>
    </row>
    <row r="322" spans="1:25" s="8" customFormat="1" ht="13.8" x14ac:dyDescent="0.3">
      <c r="A322" s="7">
        <v>35</v>
      </c>
      <c r="B322" s="7" t="s">
        <v>67</v>
      </c>
      <c r="C322" s="8" t="s">
        <v>65</v>
      </c>
      <c r="D322" s="15">
        <v>0</v>
      </c>
      <c r="E322" s="15">
        <v>33.479999999999997</v>
      </c>
      <c r="F322" s="15">
        <v>4.8000000000000001E-2</v>
      </c>
      <c r="G322" s="15">
        <v>29.887</v>
      </c>
      <c r="H322" s="15">
        <v>21.48</v>
      </c>
      <c r="I322" s="15">
        <v>15.766</v>
      </c>
      <c r="J322" s="15">
        <v>100.661</v>
      </c>
      <c r="L322" s="15">
        <v>0</v>
      </c>
      <c r="M322" s="15">
        <v>47.176000000000002</v>
      </c>
      <c r="N322" s="15">
        <v>3.4000000000000002E-2</v>
      </c>
      <c r="O322" s="15">
        <v>24.175000000000001</v>
      </c>
      <c r="P322" s="15">
        <v>16.527999999999999</v>
      </c>
      <c r="Q322" s="15">
        <v>12.086</v>
      </c>
      <c r="R322" s="15">
        <f t="shared" si="16"/>
        <v>99.999000000000009</v>
      </c>
      <c r="S322" s="15">
        <f t="shared" si="17"/>
        <v>47.176000000000002</v>
      </c>
      <c r="T322" s="15">
        <f t="shared" si="18"/>
        <v>52.822999999999993</v>
      </c>
      <c r="U322" s="14">
        <f t="shared" si="19"/>
        <v>8.9576055621502437</v>
      </c>
      <c r="V322" s="15">
        <f t="shared" si="20"/>
        <v>52.789000000000001</v>
      </c>
      <c r="W322" s="17">
        <f>O322/0.5279</f>
        <v>45.794658079181659</v>
      </c>
      <c r="X322" s="17">
        <f>P322/0.5279</f>
        <v>31.308960030308764</v>
      </c>
      <c r="Y322" s="17">
        <f>Q322/0.5279</f>
        <v>22.894487592347033</v>
      </c>
    </row>
    <row r="323" spans="1:25" s="8" customFormat="1" ht="13.8" x14ac:dyDescent="0.3">
      <c r="A323" s="7">
        <v>36</v>
      </c>
      <c r="B323" s="7" t="s">
        <v>67</v>
      </c>
      <c r="C323" s="8" t="s">
        <v>65</v>
      </c>
      <c r="D323" s="15">
        <v>0.01</v>
      </c>
      <c r="E323" s="15">
        <v>33.146000000000001</v>
      </c>
      <c r="F323" s="15">
        <v>0.03</v>
      </c>
      <c r="G323" s="15">
        <v>29.398</v>
      </c>
      <c r="H323" s="15">
        <v>22.38</v>
      </c>
      <c r="I323" s="15">
        <v>15.715999999999999</v>
      </c>
      <c r="J323" s="15">
        <v>100.68</v>
      </c>
      <c r="L323" s="15">
        <v>8.0000000000000002E-3</v>
      </c>
      <c r="M323" s="15">
        <v>46.807000000000002</v>
      </c>
      <c r="N323" s="15">
        <v>2.1000000000000001E-2</v>
      </c>
      <c r="O323" s="15">
        <v>23.831</v>
      </c>
      <c r="P323" s="15">
        <v>17.257999999999999</v>
      </c>
      <c r="Q323" s="15">
        <v>12.074</v>
      </c>
      <c r="R323" s="15">
        <f t="shared" si="16"/>
        <v>99.998999999999995</v>
      </c>
      <c r="S323" s="15">
        <f t="shared" si="17"/>
        <v>46.807000000000002</v>
      </c>
      <c r="T323" s="15">
        <f t="shared" si="18"/>
        <v>53.192</v>
      </c>
      <c r="U323" s="14">
        <f t="shared" si="19"/>
        <v>9.0912897643514849</v>
      </c>
      <c r="V323" s="15">
        <f t="shared" si="20"/>
        <v>53.162999999999997</v>
      </c>
      <c r="W323" s="17">
        <f>O323/0.5316</f>
        <v>44.828818660647109</v>
      </c>
      <c r="X323" s="17">
        <f>P323/0.5316</f>
        <v>32.464258841234013</v>
      </c>
      <c r="Y323" s="17">
        <f>Q323/0.5316</f>
        <v>22.712565838976676</v>
      </c>
    </row>
    <row r="324" spans="1:25" s="8" customFormat="1" ht="13.8" x14ac:dyDescent="0.3">
      <c r="A324" s="7">
        <v>30</v>
      </c>
      <c r="B324" s="7" t="s">
        <v>67</v>
      </c>
      <c r="C324" s="8" t="s">
        <v>65</v>
      </c>
      <c r="D324" s="15">
        <v>3.5999999999999997E-2</v>
      </c>
      <c r="E324" s="15">
        <v>33.366999999999997</v>
      </c>
      <c r="F324" s="15">
        <v>3.4000000000000002E-2</v>
      </c>
      <c r="G324" s="15">
        <v>33.201999999999998</v>
      </c>
      <c r="H324" s="15">
        <v>26.366</v>
      </c>
      <c r="I324" s="15">
        <v>7.4340000000000002</v>
      </c>
      <c r="J324" s="15">
        <v>100.43899999999999</v>
      </c>
      <c r="L324" s="15">
        <v>0.03</v>
      </c>
      <c r="M324" s="15">
        <v>47.058</v>
      </c>
      <c r="N324" s="15">
        <v>2.4E-2</v>
      </c>
      <c r="O324" s="15">
        <v>26.879000000000001</v>
      </c>
      <c r="P324" s="15">
        <v>20.305</v>
      </c>
      <c r="Q324" s="15">
        <v>5.7039999999999997</v>
      </c>
      <c r="R324" s="15">
        <f t="shared" si="16"/>
        <v>99.999999999999986</v>
      </c>
      <c r="S324" s="15">
        <f t="shared" si="17"/>
        <v>47.058</v>
      </c>
      <c r="T324" s="15">
        <f t="shared" si="18"/>
        <v>52.942</v>
      </c>
      <c r="U324" s="14">
        <f t="shared" si="19"/>
        <v>9.0002975052063405</v>
      </c>
      <c r="V324" s="15">
        <f t="shared" si="20"/>
        <v>52.887999999999998</v>
      </c>
      <c r="W324" s="17">
        <f>O324/0.5289</f>
        <v>50.820570996407639</v>
      </c>
      <c r="X324" s="17">
        <f>P324/0.5289</f>
        <v>38.391000189071654</v>
      </c>
      <c r="Y324" s="17">
        <f>Q324/0.5289</f>
        <v>10.784647381357534</v>
      </c>
    </row>
    <row r="325" spans="1:25" s="8" customFormat="1" ht="13.8" x14ac:dyDescent="0.3">
      <c r="A325" s="7">
        <v>29</v>
      </c>
      <c r="B325" s="7" t="s">
        <v>67</v>
      </c>
      <c r="C325" s="8" t="s">
        <v>65</v>
      </c>
      <c r="D325" s="15">
        <v>0</v>
      </c>
      <c r="E325" s="15">
        <v>33.348999999999997</v>
      </c>
      <c r="F325" s="15">
        <v>2.4E-2</v>
      </c>
      <c r="G325" s="15">
        <v>32.963999999999999</v>
      </c>
      <c r="H325" s="15">
        <v>26.091999999999999</v>
      </c>
      <c r="I325" s="15">
        <v>7.3470000000000004</v>
      </c>
      <c r="J325" s="15">
        <v>99.775999999999996</v>
      </c>
      <c r="L325" s="15">
        <v>0</v>
      </c>
      <c r="M325" s="15">
        <v>47.283999999999999</v>
      </c>
      <c r="N325" s="15">
        <v>1.7000000000000001E-2</v>
      </c>
      <c r="O325" s="15">
        <v>26.83</v>
      </c>
      <c r="P325" s="15">
        <v>20.202000000000002</v>
      </c>
      <c r="Q325" s="15">
        <v>5.6669999999999998</v>
      </c>
      <c r="R325" s="15">
        <f t="shared" si="16"/>
        <v>100</v>
      </c>
      <c r="S325" s="15">
        <f t="shared" si="17"/>
        <v>47.283999999999999</v>
      </c>
      <c r="T325" s="15">
        <f t="shared" si="18"/>
        <v>52.716000000000001</v>
      </c>
      <c r="U325" s="14">
        <f t="shared" si="19"/>
        <v>8.9190423822011677</v>
      </c>
      <c r="V325" s="15">
        <f t="shared" si="20"/>
        <v>52.698999999999998</v>
      </c>
      <c r="W325" s="17">
        <f>O325/0.527</f>
        <v>50.910815939278933</v>
      </c>
      <c r="X325" s="17">
        <f>P325/0.527</f>
        <v>38.333965844402279</v>
      </c>
      <c r="Y325" s="17">
        <f>Q325/0.527</f>
        <v>10.753320683111953</v>
      </c>
    </row>
    <row r="326" spans="1:25" s="8" customFormat="1" ht="13.8" x14ac:dyDescent="0.3">
      <c r="A326" s="7">
        <v>28</v>
      </c>
      <c r="B326" s="7" t="s">
        <v>67</v>
      </c>
      <c r="C326" s="8" t="s">
        <v>65</v>
      </c>
      <c r="D326" s="15">
        <v>8.9999999999999993E-3</v>
      </c>
      <c r="E326" s="15">
        <v>33.308999999999997</v>
      </c>
      <c r="F326" s="15">
        <v>1.6E-2</v>
      </c>
      <c r="G326" s="15">
        <v>34.648000000000003</v>
      </c>
      <c r="H326" s="15">
        <v>25.422000000000001</v>
      </c>
      <c r="I326" s="15">
        <v>7.34</v>
      </c>
      <c r="J326" s="15">
        <v>100.744</v>
      </c>
      <c r="L326" s="15">
        <v>8.0000000000000002E-3</v>
      </c>
      <c r="M326" s="15">
        <v>46.856999999999999</v>
      </c>
      <c r="N326" s="15">
        <v>1.2E-2</v>
      </c>
      <c r="O326" s="15">
        <v>27.978000000000002</v>
      </c>
      <c r="P326" s="15">
        <v>19.529</v>
      </c>
      <c r="Q326" s="15">
        <v>5.617</v>
      </c>
      <c r="R326" s="15">
        <f t="shared" si="16"/>
        <v>100.001</v>
      </c>
      <c r="S326" s="15">
        <f t="shared" si="17"/>
        <v>46.856999999999999</v>
      </c>
      <c r="T326" s="15">
        <f t="shared" si="18"/>
        <v>53.144000000000005</v>
      </c>
      <c r="U326" s="14">
        <f t="shared" si="19"/>
        <v>9.0733935164436481</v>
      </c>
      <c r="V326" s="15">
        <f t="shared" si="20"/>
        <v>53.124000000000002</v>
      </c>
      <c r="W326" s="17">
        <f>O326/0.5312</f>
        <v>52.669427710843372</v>
      </c>
      <c r="X326" s="17">
        <f>P326/0.5312</f>
        <v>36.763930722891565</v>
      </c>
      <c r="Y326" s="17">
        <f>Q326/0.5312</f>
        <v>10.574171686746988</v>
      </c>
    </row>
    <row r="327" spans="1:25" s="8" customFormat="1" ht="13.8" x14ac:dyDescent="0.3">
      <c r="A327" s="7">
        <v>31</v>
      </c>
      <c r="B327" s="7" t="s">
        <v>67</v>
      </c>
      <c r="C327" s="8" t="s">
        <v>102</v>
      </c>
      <c r="D327" s="15">
        <v>5.0000000000000001E-3</v>
      </c>
      <c r="E327" s="15">
        <v>36.468000000000004</v>
      </c>
      <c r="F327" s="15">
        <v>0.01</v>
      </c>
      <c r="G327" s="15">
        <v>62.628999999999998</v>
      </c>
      <c r="H327" s="15">
        <v>6.4000000000000001E-2</v>
      </c>
      <c r="I327" s="15">
        <v>0</v>
      </c>
      <c r="J327" s="15">
        <v>99.176000000000002</v>
      </c>
      <c r="L327" s="15">
        <v>4.0000000000000001E-3</v>
      </c>
      <c r="M327" s="15">
        <v>50.326999999999998</v>
      </c>
      <c r="N327" s="15">
        <v>7.0000000000000001E-3</v>
      </c>
      <c r="O327" s="15">
        <v>49.613999999999997</v>
      </c>
      <c r="P327" s="15">
        <v>4.8000000000000001E-2</v>
      </c>
      <c r="Q327" s="15">
        <v>0</v>
      </c>
      <c r="R327" s="15">
        <f t="shared" si="16"/>
        <v>100</v>
      </c>
      <c r="S327" s="15">
        <f t="shared" si="17"/>
        <v>50.326999999999998</v>
      </c>
      <c r="T327" s="15">
        <f t="shared" si="18"/>
        <v>49.672999999999995</v>
      </c>
      <c r="U327" s="14">
        <f t="shared" si="19"/>
        <v>7.8960398990601464</v>
      </c>
      <c r="V327" s="15"/>
      <c r="W327" s="17"/>
      <c r="X327" s="17"/>
      <c r="Y327" s="17"/>
    </row>
    <row r="328" spans="1:25" s="8" customFormat="1" ht="13.8" x14ac:dyDescent="0.3">
      <c r="A328" s="7">
        <v>32</v>
      </c>
      <c r="B328" s="7" t="s">
        <v>67</v>
      </c>
      <c r="C328" s="8" t="s">
        <v>102</v>
      </c>
      <c r="D328" s="15">
        <v>0</v>
      </c>
      <c r="E328" s="15">
        <v>36.603999999999999</v>
      </c>
      <c r="F328" s="15">
        <v>0.01</v>
      </c>
      <c r="G328" s="15">
        <v>63.244</v>
      </c>
      <c r="H328" s="15">
        <v>0</v>
      </c>
      <c r="I328" s="15">
        <v>0</v>
      </c>
      <c r="J328" s="15">
        <v>99.858000000000004</v>
      </c>
      <c r="L328" s="15">
        <v>0</v>
      </c>
      <c r="M328" s="15">
        <v>50.201999999999998</v>
      </c>
      <c r="N328" s="15">
        <v>7.0000000000000001E-3</v>
      </c>
      <c r="O328" s="15">
        <v>49.792000000000002</v>
      </c>
      <c r="P328" s="15">
        <v>0</v>
      </c>
      <c r="Q328" s="15">
        <v>0</v>
      </c>
      <c r="R328" s="15">
        <f t="shared" si="16"/>
        <v>100.001</v>
      </c>
      <c r="S328" s="15">
        <f t="shared" si="17"/>
        <v>50.201999999999998</v>
      </c>
      <c r="T328" s="15">
        <f t="shared" si="18"/>
        <v>49.798999999999999</v>
      </c>
      <c r="U328" s="14">
        <f t="shared" si="19"/>
        <v>7.9357794510178881</v>
      </c>
      <c r="V328" s="15"/>
      <c r="W328" s="17"/>
      <c r="X328" s="17"/>
      <c r="Y328" s="17"/>
    </row>
    <row r="329" spans="1:25" s="8" customFormat="1" ht="13.8" x14ac:dyDescent="0.3">
      <c r="A329" s="7">
        <v>33</v>
      </c>
      <c r="B329" s="7" t="s">
        <v>67</v>
      </c>
      <c r="C329" s="8" t="s">
        <v>102</v>
      </c>
      <c r="D329" s="15">
        <v>0</v>
      </c>
      <c r="E329" s="15">
        <v>36.851999999999997</v>
      </c>
      <c r="F329" s="15">
        <v>1.6E-2</v>
      </c>
      <c r="G329" s="15">
        <v>63.11</v>
      </c>
      <c r="H329" s="15">
        <v>1.2999999999999999E-2</v>
      </c>
      <c r="I329" s="15">
        <v>0</v>
      </c>
      <c r="J329" s="15">
        <v>99.991</v>
      </c>
      <c r="L329" s="15">
        <v>0</v>
      </c>
      <c r="M329" s="15">
        <v>50.417000000000002</v>
      </c>
      <c r="N329" s="15">
        <v>1.0999999999999999E-2</v>
      </c>
      <c r="O329" s="15">
        <v>49.561999999999998</v>
      </c>
      <c r="P329" s="15">
        <v>0.01</v>
      </c>
      <c r="Q329" s="15">
        <v>0</v>
      </c>
      <c r="R329" s="15">
        <f t="shared" si="16"/>
        <v>100.00000000000001</v>
      </c>
      <c r="S329" s="15">
        <f t="shared" si="17"/>
        <v>50.417000000000002</v>
      </c>
      <c r="T329" s="15">
        <f t="shared" si="18"/>
        <v>49.582999999999998</v>
      </c>
      <c r="U329" s="14">
        <f t="shared" si="19"/>
        <v>7.8676636848681989</v>
      </c>
      <c r="V329" s="15"/>
      <c r="W329" s="17"/>
      <c r="X329" s="17"/>
      <c r="Y329" s="17"/>
    </row>
    <row r="330" spans="1:25" s="8" customFormat="1" ht="13.8" x14ac:dyDescent="0.3">
      <c r="A330" s="7">
        <v>34</v>
      </c>
      <c r="B330" s="7" t="s">
        <v>67</v>
      </c>
      <c r="C330" s="8" t="s">
        <v>102</v>
      </c>
      <c r="D330" s="15">
        <v>8.0000000000000002E-3</v>
      </c>
      <c r="E330" s="15">
        <v>36.750999999999998</v>
      </c>
      <c r="F330" s="15">
        <v>0</v>
      </c>
      <c r="G330" s="15">
        <v>62.786000000000001</v>
      </c>
      <c r="H330" s="15">
        <v>1.4E-2</v>
      </c>
      <c r="I330" s="15">
        <v>0</v>
      </c>
      <c r="J330" s="15">
        <v>99.558999999999997</v>
      </c>
      <c r="L330" s="15">
        <v>6.0000000000000001E-3</v>
      </c>
      <c r="M330" s="15">
        <v>50.478999999999999</v>
      </c>
      <c r="N330" s="15">
        <v>0</v>
      </c>
      <c r="O330" s="15">
        <v>49.505000000000003</v>
      </c>
      <c r="P330" s="15">
        <v>0.01</v>
      </c>
      <c r="Q330" s="15">
        <v>0</v>
      </c>
      <c r="R330" s="15">
        <f t="shared" si="16"/>
        <v>100.00000000000001</v>
      </c>
      <c r="S330" s="15">
        <f t="shared" si="17"/>
        <v>50.478999999999999</v>
      </c>
      <c r="T330" s="15">
        <f t="shared" si="18"/>
        <v>49.521000000000001</v>
      </c>
      <c r="U330" s="14">
        <f t="shared" si="19"/>
        <v>7.848174488401118</v>
      </c>
      <c r="V330" s="15"/>
      <c r="W330" s="17"/>
      <c r="X330" s="17"/>
      <c r="Y330" s="17"/>
    </row>
    <row r="331" spans="1:25" s="8" customFormat="1" ht="13.8" x14ac:dyDescent="0.3">
      <c r="A331" s="7"/>
      <c r="B331" s="7"/>
      <c r="D331" s="15"/>
      <c r="E331" s="15"/>
      <c r="F331" s="15"/>
      <c r="G331" s="15"/>
      <c r="H331" s="15"/>
      <c r="I331" s="15"/>
      <c r="J331" s="15"/>
      <c r="L331" s="15"/>
      <c r="M331" s="15"/>
      <c r="N331" s="15"/>
      <c r="O331" s="15"/>
      <c r="P331" s="15"/>
      <c r="Q331" s="15"/>
      <c r="R331" s="15"/>
      <c r="S331" s="15"/>
      <c r="T331" s="15"/>
      <c r="U331" s="14"/>
      <c r="V331" s="15"/>
      <c r="W331" s="17"/>
      <c r="X331" s="17"/>
      <c r="Y331" s="17"/>
    </row>
    <row r="332" spans="1:25" s="8" customFormat="1" ht="13.8" x14ac:dyDescent="0.3">
      <c r="A332" s="7">
        <v>39</v>
      </c>
      <c r="B332" s="7" t="s">
        <v>68</v>
      </c>
      <c r="C332" s="8" t="s">
        <v>65</v>
      </c>
      <c r="D332" s="15">
        <v>0.06</v>
      </c>
      <c r="E332" s="15">
        <v>33.247</v>
      </c>
      <c r="F332" s="15">
        <v>4.9000000000000002E-2</v>
      </c>
      <c r="G332" s="15">
        <v>29.599</v>
      </c>
      <c r="H332" s="15">
        <v>20.869</v>
      </c>
      <c r="I332" s="15">
        <v>15.42</v>
      </c>
      <c r="J332" s="15">
        <v>99.244</v>
      </c>
      <c r="L332" s="15">
        <v>0.05</v>
      </c>
      <c r="M332" s="15">
        <v>47.44</v>
      </c>
      <c r="N332" s="15">
        <v>3.5000000000000003E-2</v>
      </c>
      <c r="O332" s="15">
        <v>24.244</v>
      </c>
      <c r="P332" s="15">
        <v>16.260999999999999</v>
      </c>
      <c r="Q332" s="15">
        <v>11.97</v>
      </c>
      <c r="R332" s="15">
        <f t="shared" si="16"/>
        <v>99.999999999999986</v>
      </c>
      <c r="S332" s="15">
        <f t="shared" si="17"/>
        <v>47.44</v>
      </c>
      <c r="T332" s="15">
        <f t="shared" si="18"/>
        <v>52.559999999999995</v>
      </c>
      <c r="U332" s="14">
        <f t="shared" si="19"/>
        <v>8.8634064080944341</v>
      </c>
      <c r="V332" s="15">
        <f t="shared" si="20"/>
        <v>52.474999999999994</v>
      </c>
      <c r="W332" s="17">
        <f>O332/0.5248</f>
        <v>46.196646341463413</v>
      </c>
      <c r="X332" s="17">
        <f>P332/0.5248</f>
        <v>30.985137195121947</v>
      </c>
      <c r="Y332" s="17">
        <f>Q332/0.5248</f>
        <v>22.808689024390244</v>
      </c>
    </row>
    <row r="333" spans="1:25" s="8" customFormat="1" ht="13.8" x14ac:dyDescent="0.3">
      <c r="A333" s="7">
        <v>42</v>
      </c>
      <c r="B333" s="7" t="s">
        <v>68</v>
      </c>
      <c r="C333" s="8" t="s">
        <v>65</v>
      </c>
      <c r="D333" s="15">
        <v>2E-3</v>
      </c>
      <c r="E333" s="15">
        <v>33.566000000000003</v>
      </c>
      <c r="F333" s="15">
        <v>7.0000000000000001E-3</v>
      </c>
      <c r="G333" s="15">
        <v>30.544</v>
      </c>
      <c r="H333" s="15">
        <v>21.100999999999999</v>
      </c>
      <c r="I333" s="15">
        <v>15.314</v>
      </c>
      <c r="J333" s="15">
        <v>100.53400000000001</v>
      </c>
      <c r="L333" s="15">
        <v>2E-3</v>
      </c>
      <c r="M333" s="15">
        <v>47.304000000000002</v>
      </c>
      <c r="N333" s="15">
        <v>5.0000000000000001E-3</v>
      </c>
      <c r="O333" s="15">
        <v>24.709</v>
      </c>
      <c r="P333" s="15">
        <v>16.239000000000001</v>
      </c>
      <c r="Q333" s="15">
        <v>11.741</v>
      </c>
      <c r="R333" s="15">
        <f t="shared" si="16"/>
        <v>100.00000000000001</v>
      </c>
      <c r="S333" s="15">
        <f t="shared" si="17"/>
        <v>47.304000000000002</v>
      </c>
      <c r="T333" s="15">
        <f t="shared" si="18"/>
        <v>52.696000000000005</v>
      </c>
      <c r="U333" s="14">
        <f t="shared" si="19"/>
        <v>8.9118890580077803</v>
      </c>
      <c r="V333" s="15">
        <f t="shared" si="20"/>
        <v>52.689</v>
      </c>
      <c r="W333" s="17">
        <f>O333/0.5269</f>
        <v>46.89504649838679</v>
      </c>
      <c r="X333" s="17">
        <f>P333/0.5269</f>
        <v>30.819889922186373</v>
      </c>
      <c r="Y333" s="17">
        <f>Q333/0.5269</f>
        <v>22.283165686088438</v>
      </c>
    </row>
    <row r="334" spans="1:25" s="8" customFormat="1" ht="13.8" x14ac:dyDescent="0.3">
      <c r="A334" s="7">
        <v>37</v>
      </c>
      <c r="B334" s="7" t="s">
        <v>68</v>
      </c>
      <c r="C334" s="8" t="s">
        <v>102</v>
      </c>
      <c r="D334" s="15">
        <v>0</v>
      </c>
      <c r="E334" s="15">
        <v>36.908000000000001</v>
      </c>
      <c r="F334" s="15">
        <v>0</v>
      </c>
      <c r="G334" s="15">
        <v>63.052999999999997</v>
      </c>
      <c r="H334" s="15">
        <v>3.5999999999999997E-2</v>
      </c>
      <c r="I334" s="15">
        <v>0</v>
      </c>
      <c r="J334" s="15">
        <v>99.997</v>
      </c>
      <c r="L334" s="15">
        <v>0</v>
      </c>
      <c r="M334" s="15">
        <v>50.473999999999997</v>
      </c>
      <c r="N334" s="15">
        <v>0</v>
      </c>
      <c r="O334" s="15">
        <v>49.499000000000002</v>
      </c>
      <c r="P334" s="15">
        <v>2.7E-2</v>
      </c>
      <c r="Q334" s="15">
        <v>0</v>
      </c>
      <c r="R334" s="15">
        <f t="shared" si="16"/>
        <v>100</v>
      </c>
      <c r="S334" s="15">
        <f t="shared" si="17"/>
        <v>50.473999999999997</v>
      </c>
      <c r="T334" s="15">
        <f t="shared" si="18"/>
        <v>49.526000000000003</v>
      </c>
      <c r="U334" s="14">
        <f t="shared" si="19"/>
        <v>7.8497444228711819</v>
      </c>
      <c r="W334" s="18"/>
      <c r="X334" s="18"/>
      <c r="Y334" s="18"/>
    </row>
    <row r="335" spans="1:25" s="8" customFormat="1" ht="13.8" x14ac:dyDescent="0.3">
      <c r="A335" s="7">
        <v>38</v>
      </c>
      <c r="B335" s="7" t="s">
        <v>68</v>
      </c>
      <c r="C335" s="8" t="s">
        <v>102</v>
      </c>
      <c r="D335" s="15">
        <v>2.5000000000000001E-2</v>
      </c>
      <c r="E335" s="15">
        <v>36.987000000000002</v>
      </c>
      <c r="F335" s="15">
        <v>1.2E-2</v>
      </c>
      <c r="G335" s="15">
        <v>63.116</v>
      </c>
      <c r="H335" s="15">
        <v>1E-3</v>
      </c>
      <c r="I335" s="15">
        <v>0</v>
      </c>
      <c r="J335" s="15">
        <v>100.14100000000001</v>
      </c>
      <c r="L335" s="15">
        <v>0.02</v>
      </c>
      <c r="M335" s="15">
        <v>50.502000000000002</v>
      </c>
      <c r="N335" s="15">
        <v>8.0000000000000002E-3</v>
      </c>
      <c r="O335" s="15">
        <v>49.469000000000001</v>
      </c>
      <c r="P335" s="15">
        <v>1E-3</v>
      </c>
      <c r="Q335" s="15">
        <v>0</v>
      </c>
      <c r="R335" s="15">
        <f t="shared" si="16"/>
        <v>100.00000000000001</v>
      </c>
      <c r="S335" s="15">
        <f t="shared" si="17"/>
        <v>50.502000000000002</v>
      </c>
      <c r="T335" s="15">
        <f t="shared" si="18"/>
        <v>49.498000000000005</v>
      </c>
      <c r="U335" s="14">
        <f t="shared" si="19"/>
        <v>7.8409567937903457</v>
      </c>
      <c r="W335" s="18"/>
      <c r="X335" s="18"/>
      <c r="Y335" s="1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Ark1</vt:lpstr>
    </vt:vector>
  </TitlesOfParts>
  <Company>GEUS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Nielsen, Troels F. D.</dc:creator>
  <cp:lastModifiedBy>Veronica</cp:lastModifiedBy>
  <dcterms:created xsi:type="dcterms:W3CDTF">2020-03-02T09:34:34Z</dcterms:created>
  <dcterms:modified xsi:type="dcterms:W3CDTF">2020-08-21T21:24:12Z</dcterms:modified>
</cp:coreProperties>
</file>